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3" sheetId="3" r:id="rId1"/>
  </sheets>
  <calcPr calcId="124519"/>
</workbook>
</file>

<file path=xl/calcChain.xml><?xml version="1.0" encoding="utf-8"?>
<calcChain xmlns="http://schemas.openxmlformats.org/spreadsheetml/2006/main">
  <c r="L157" i="3"/>
  <c r="O156"/>
  <c r="E156"/>
  <c r="D156"/>
  <c r="C156"/>
  <c r="B156"/>
  <c r="O155"/>
  <c r="D155"/>
  <c r="C155"/>
  <c r="B155"/>
  <c r="O154"/>
  <c r="D154"/>
  <c r="C154"/>
  <c r="B154"/>
  <c r="D153"/>
  <c r="C153"/>
  <c r="B153"/>
  <c r="O152"/>
  <c r="E152"/>
  <c r="D152"/>
  <c r="C152"/>
  <c r="B152"/>
  <c r="D151"/>
  <c r="C151"/>
  <c r="B151"/>
  <c r="O150"/>
  <c r="D150"/>
  <c r="C150"/>
  <c r="B150"/>
  <c r="D149"/>
  <c r="C149"/>
  <c r="B149"/>
  <c r="O148"/>
  <c r="D148"/>
  <c r="C148"/>
  <c r="B148"/>
  <c r="O147"/>
  <c r="D147"/>
  <c r="C147"/>
  <c r="B147"/>
  <c r="O146"/>
  <c r="E146"/>
  <c r="D146"/>
  <c r="C146"/>
  <c r="B146"/>
  <c r="O145"/>
  <c r="D145"/>
  <c r="C145"/>
  <c r="B145"/>
  <c r="O144"/>
  <c r="E144"/>
  <c r="D144"/>
  <c r="C144"/>
  <c r="B144"/>
  <c r="O143"/>
  <c r="D143"/>
  <c r="C143"/>
  <c r="B143"/>
  <c r="O142"/>
  <c r="D142"/>
  <c r="C142"/>
  <c r="B142"/>
  <c r="O141"/>
  <c r="D141"/>
  <c r="C141"/>
  <c r="B141"/>
  <c r="E140"/>
  <c r="D140"/>
  <c r="C140"/>
  <c r="B140"/>
  <c r="O139"/>
  <c r="D139"/>
  <c r="C139"/>
  <c r="B139"/>
  <c r="O138"/>
  <c r="D138"/>
  <c r="C138"/>
  <c r="B138"/>
  <c r="O137"/>
  <c r="D137"/>
  <c r="C137"/>
  <c r="B137"/>
  <c r="O136"/>
  <c r="D136"/>
  <c r="C136"/>
  <c r="B136"/>
  <c r="D135"/>
  <c r="C135"/>
  <c r="B135"/>
  <c r="O134"/>
  <c r="E134"/>
  <c r="D134"/>
  <c r="C134"/>
  <c r="B134"/>
  <c r="O133"/>
  <c r="D133"/>
  <c r="C133"/>
  <c r="B133"/>
  <c r="O132"/>
  <c r="E132"/>
  <c r="D132"/>
  <c r="C132"/>
  <c r="B132"/>
  <c r="O131"/>
  <c r="D131"/>
  <c r="C131"/>
  <c r="B131"/>
  <c r="O130"/>
  <c r="E130"/>
  <c r="D130"/>
  <c r="C130"/>
  <c r="B130"/>
  <c r="O129"/>
  <c r="D129"/>
  <c r="C129"/>
  <c r="B129"/>
  <c r="O128"/>
  <c r="D128"/>
  <c r="C128"/>
  <c r="B128"/>
  <c r="O127"/>
  <c r="D127"/>
  <c r="C127"/>
  <c r="B127"/>
  <c r="O126"/>
  <c r="D126"/>
  <c r="C126"/>
  <c r="B126"/>
  <c r="O125"/>
  <c r="D125"/>
  <c r="C125"/>
  <c r="B125"/>
  <c r="O124"/>
  <c r="D124"/>
  <c r="C124"/>
  <c r="B124"/>
  <c r="O123"/>
  <c r="D123"/>
  <c r="C123"/>
  <c r="B123"/>
  <c r="O122"/>
  <c r="D122"/>
  <c r="C122"/>
  <c r="B122"/>
  <c r="O121"/>
  <c r="D121"/>
  <c r="C121"/>
  <c r="B121"/>
  <c r="D120"/>
  <c r="C120"/>
  <c r="B120"/>
  <c r="O119"/>
  <c r="D119"/>
  <c r="C119"/>
  <c r="B119"/>
  <c r="D118"/>
  <c r="C118"/>
  <c r="B118"/>
  <c r="O117"/>
  <c r="D117"/>
  <c r="C117"/>
  <c r="B117"/>
  <c r="O116"/>
  <c r="D116"/>
  <c r="C116"/>
  <c r="B116"/>
  <c r="O115"/>
  <c r="E115"/>
  <c r="D115"/>
  <c r="C115"/>
  <c r="B115"/>
  <c r="O114"/>
  <c r="D114"/>
  <c r="C114"/>
  <c r="B114"/>
  <c r="O113"/>
  <c r="D113"/>
  <c r="C113"/>
  <c r="B113"/>
  <c r="O112"/>
  <c r="E112"/>
  <c r="D112"/>
  <c r="C112"/>
  <c r="B112"/>
  <c r="D111"/>
  <c r="C111"/>
  <c r="B111"/>
  <c r="O110"/>
  <c r="E110"/>
  <c r="D110"/>
  <c r="C110"/>
  <c r="B110"/>
  <c r="O109"/>
  <c r="D109"/>
  <c r="C109"/>
  <c r="B109"/>
  <c r="O108"/>
  <c r="E108"/>
  <c r="D108"/>
  <c r="C108"/>
  <c r="B108"/>
  <c r="O107"/>
  <c r="D107"/>
  <c r="C107"/>
  <c r="B107"/>
  <c r="O106"/>
  <c r="E106"/>
  <c r="D106"/>
  <c r="C106"/>
  <c r="B106"/>
  <c r="O105"/>
  <c r="D105"/>
  <c r="C105"/>
  <c r="B105"/>
  <c r="O104"/>
  <c r="E104"/>
  <c r="D104"/>
  <c r="C104"/>
  <c r="B104"/>
  <c r="D103"/>
  <c r="C103"/>
  <c r="B103"/>
  <c r="D102"/>
  <c r="C102"/>
  <c r="B102"/>
  <c r="O101"/>
  <c r="D101"/>
  <c r="C101"/>
  <c r="B101"/>
  <c r="O100"/>
  <c r="D100"/>
  <c r="C100"/>
  <c r="B100"/>
  <c r="O99"/>
  <c r="D99"/>
  <c r="C99"/>
  <c r="B99"/>
  <c r="O98"/>
  <c r="E98"/>
  <c r="D98"/>
  <c r="C98"/>
  <c r="B98"/>
  <c r="O97"/>
  <c r="E97"/>
  <c r="D97"/>
  <c r="C97"/>
  <c r="B97"/>
  <c r="D96"/>
  <c r="C96"/>
  <c r="B96"/>
  <c r="O95"/>
  <c r="D95"/>
  <c r="C95"/>
  <c r="B95"/>
  <c r="O94"/>
  <c r="D94"/>
  <c r="C94"/>
  <c r="B94"/>
  <c r="O93"/>
  <c r="D93"/>
  <c r="C93"/>
  <c r="B93"/>
  <c r="O92"/>
  <c r="D92"/>
  <c r="C92"/>
  <c r="B92"/>
  <c r="D91"/>
  <c r="C91"/>
  <c r="B91"/>
  <c r="D90"/>
  <c r="C90"/>
  <c r="B90"/>
  <c r="O89"/>
  <c r="D89"/>
  <c r="C89"/>
  <c r="B89"/>
  <c r="O88"/>
  <c r="D88"/>
  <c r="C88"/>
  <c r="B88"/>
  <c r="E87"/>
  <c r="D87"/>
  <c r="C87"/>
  <c r="B87"/>
  <c r="O86"/>
  <c r="D86"/>
  <c r="C86"/>
  <c r="B86"/>
  <c r="D85"/>
  <c r="C85"/>
  <c r="B85"/>
  <c r="D84"/>
  <c r="C84"/>
  <c r="B84"/>
  <c r="O83"/>
  <c r="E83"/>
  <c r="D83"/>
  <c r="C83"/>
  <c r="B83"/>
  <c r="O82"/>
  <c r="D82"/>
  <c r="C82"/>
  <c r="B82"/>
  <c r="O81"/>
  <c r="D81"/>
  <c r="C81"/>
  <c r="B81"/>
  <c r="D80"/>
  <c r="C80"/>
  <c r="B80"/>
  <c r="O79"/>
  <c r="D79"/>
  <c r="C79"/>
  <c r="B79"/>
  <c r="D78"/>
  <c r="C78"/>
  <c r="B78"/>
  <c r="O77"/>
  <c r="D77"/>
  <c r="C77"/>
  <c r="B77"/>
  <c r="D76"/>
  <c r="C76"/>
  <c r="B76"/>
  <c r="D75"/>
  <c r="C75"/>
  <c r="B75"/>
  <c r="O74"/>
  <c r="D74"/>
  <c r="C74"/>
  <c r="B74"/>
  <c r="O73"/>
  <c r="D73"/>
  <c r="C73"/>
  <c r="B73"/>
  <c r="O72"/>
  <c r="D72"/>
  <c r="C72"/>
  <c r="B72"/>
  <c r="O71"/>
  <c r="E71"/>
  <c r="D71"/>
  <c r="C71"/>
  <c r="B71"/>
  <c r="O70"/>
  <c r="D70"/>
  <c r="C70"/>
  <c r="B70"/>
  <c r="E69"/>
  <c r="D69"/>
  <c r="C69"/>
  <c r="B69"/>
  <c r="O68"/>
  <c r="E68"/>
  <c r="D68"/>
  <c r="C68"/>
  <c r="B68"/>
  <c r="E67"/>
  <c r="D67"/>
  <c r="C67"/>
  <c r="B67"/>
  <c r="O66"/>
  <c r="D66"/>
  <c r="C66"/>
  <c r="B66"/>
  <c r="O65"/>
  <c r="E65"/>
  <c r="D65"/>
  <c r="C65"/>
  <c r="B65"/>
  <c r="O64"/>
  <c r="D64"/>
  <c r="C64"/>
  <c r="B64"/>
  <c r="O63"/>
  <c r="D63"/>
  <c r="C63"/>
  <c r="B63"/>
  <c r="O62"/>
  <c r="D62"/>
  <c r="C62"/>
  <c r="B62"/>
  <c r="O61"/>
  <c r="D61"/>
  <c r="C61"/>
  <c r="B61"/>
  <c r="O60"/>
  <c r="E60"/>
  <c r="D60"/>
  <c r="C60"/>
  <c r="B60"/>
  <c r="O59"/>
  <c r="D59"/>
  <c r="C59"/>
  <c r="B59"/>
  <c r="D58"/>
  <c r="C58"/>
  <c r="B58"/>
  <c r="O57"/>
  <c r="E57"/>
  <c r="D57"/>
  <c r="C57"/>
  <c r="B57"/>
  <c r="O56"/>
  <c r="D56"/>
  <c r="C56"/>
  <c r="B56"/>
  <c r="O55"/>
  <c r="D55"/>
  <c r="C55"/>
  <c r="B55"/>
  <c r="O54"/>
  <c r="D54"/>
  <c r="C54"/>
  <c r="B54"/>
  <c r="O53"/>
  <c r="D53"/>
  <c r="C53"/>
  <c r="B53"/>
  <c r="O52"/>
  <c r="D52"/>
  <c r="C52"/>
  <c r="B52"/>
  <c r="O51"/>
  <c r="D51"/>
  <c r="C51"/>
  <c r="B51"/>
  <c r="O50"/>
  <c r="D50"/>
  <c r="C50"/>
  <c r="B50"/>
  <c r="O49"/>
  <c r="D49"/>
  <c r="C49"/>
  <c r="B49"/>
  <c r="D48"/>
  <c r="C48"/>
  <c r="B48"/>
  <c r="E47"/>
  <c r="D47"/>
  <c r="C47"/>
  <c r="B47"/>
  <c r="O46"/>
  <c r="E46"/>
  <c r="D46"/>
  <c r="C46"/>
  <c r="B46"/>
  <c r="O45"/>
  <c r="D45"/>
  <c r="C45"/>
  <c r="B45"/>
  <c r="D44"/>
  <c r="C44"/>
  <c r="B44"/>
  <c r="O43"/>
  <c r="D43"/>
  <c r="C43"/>
  <c r="B43"/>
  <c r="O42"/>
  <c r="D42"/>
  <c r="C42"/>
  <c r="B42"/>
  <c r="O41"/>
  <c r="D41"/>
  <c r="C41"/>
  <c r="B41"/>
  <c r="O40"/>
  <c r="D40"/>
  <c r="C40"/>
  <c r="B40"/>
  <c r="O39"/>
  <c r="D39"/>
  <c r="C39"/>
  <c r="B39"/>
  <c r="D38"/>
  <c r="C38"/>
  <c r="B38"/>
  <c r="D37"/>
  <c r="C37"/>
  <c r="B37"/>
  <c r="D36"/>
  <c r="C36"/>
  <c r="B36"/>
  <c r="O35"/>
  <c r="D35"/>
  <c r="C35"/>
  <c r="B35"/>
  <c r="O34"/>
  <c r="D34"/>
  <c r="C34"/>
  <c r="B34"/>
  <c r="E33"/>
  <c r="D33"/>
  <c r="C33"/>
  <c r="B33"/>
  <c r="O32"/>
  <c r="D32"/>
  <c r="C32"/>
  <c r="B32"/>
  <c r="O31"/>
  <c r="D31"/>
  <c r="C31"/>
  <c r="B31"/>
  <c r="O30"/>
  <c r="D30"/>
  <c r="C30"/>
  <c r="B30"/>
  <c r="D29"/>
  <c r="C29"/>
  <c r="B29"/>
  <c r="O28"/>
  <c r="D28"/>
  <c r="C28"/>
  <c r="B28"/>
  <c r="D27"/>
  <c r="C27"/>
  <c r="B27"/>
  <c r="O26"/>
  <c r="D26"/>
  <c r="C26"/>
  <c r="B26"/>
  <c r="O25"/>
  <c r="D25"/>
  <c r="C25"/>
  <c r="B25"/>
  <c r="O24"/>
  <c r="D24"/>
  <c r="C24"/>
  <c r="B24"/>
  <c r="O23"/>
  <c r="D23"/>
  <c r="C23"/>
  <c r="B23"/>
  <c r="O22"/>
  <c r="D22"/>
  <c r="C22"/>
  <c r="B22"/>
  <c r="E21"/>
  <c r="D21"/>
  <c r="C21"/>
  <c r="B21"/>
  <c r="O20"/>
  <c r="D20"/>
  <c r="C20"/>
  <c r="B20"/>
  <c r="D19"/>
  <c r="C19"/>
  <c r="B19"/>
  <c r="O18"/>
  <c r="D18"/>
  <c r="C18"/>
  <c r="B18"/>
  <c r="O17"/>
  <c r="D17"/>
  <c r="C17"/>
  <c r="B17"/>
  <c r="O16"/>
  <c r="D16"/>
  <c r="C16"/>
  <c r="B16"/>
  <c r="O15"/>
  <c r="D15"/>
  <c r="C15"/>
  <c r="B15"/>
  <c r="O14"/>
  <c r="D14"/>
  <c r="C14"/>
  <c r="B14"/>
  <c r="O13"/>
  <c r="D13"/>
  <c r="C13"/>
  <c r="B13"/>
  <c r="O12"/>
  <c r="D12"/>
  <c r="C12"/>
  <c r="B12"/>
  <c r="D11"/>
  <c r="C11"/>
  <c r="B11"/>
  <c r="O10"/>
  <c r="D10"/>
  <c r="C10"/>
  <c r="B10"/>
  <c r="O9"/>
  <c r="E9"/>
  <c r="D9"/>
  <c r="C9"/>
  <c r="B9"/>
  <c r="O8"/>
  <c r="D8"/>
  <c r="C8"/>
  <c r="B8"/>
  <c r="O7"/>
  <c r="D7"/>
  <c r="C7"/>
  <c r="B7"/>
  <c r="O6"/>
  <c r="N6"/>
  <c r="E6"/>
  <c r="D6"/>
  <c r="C6"/>
  <c r="B6"/>
  <c r="O5"/>
  <c r="D5"/>
  <c r="C5"/>
  <c r="B5"/>
  <c r="O4"/>
  <c r="D4"/>
  <c r="C4"/>
  <c r="B4"/>
  <c r="D3"/>
  <c r="C3"/>
  <c r="B3"/>
</calcChain>
</file>

<file path=xl/sharedStrings.xml><?xml version="1.0" encoding="utf-8"?>
<sst xmlns="http://schemas.openxmlformats.org/spreadsheetml/2006/main" count="1105" uniqueCount="487">
  <si>
    <t>申请年月</t>
  </si>
  <si>
    <t>发放年月</t>
  </si>
  <si>
    <t>返还年度</t>
  </si>
  <si>
    <t>统一社会信用代码</t>
  </si>
  <si>
    <t>单位名称</t>
  </si>
  <si>
    <t>上年底职工总人数</t>
  </si>
  <si>
    <t>返还年年底职工总人数</t>
  </si>
  <si>
    <t>净裁员人数</t>
  </si>
  <si>
    <t>企业裁员率(%)</t>
  </si>
  <si>
    <t>返还年度缴费总金额(元)</t>
  </si>
  <si>
    <t>稳岗返还金额(元)</t>
  </si>
  <si>
    <t>隶属区划</t>
  </si>
  <si>
    <t>企业联系人</t>
  </si>
  <si>
    <t>办公电话</t>
  </si>
  <si>
    <t>返还状态</t>
  </si>
  <si>
    <t>申请经办人</t>
  </si>
  <si>
    <t>申请经办机构</t>
  </si>
  <si>
    <t>申请经办日期</t>
  </si>
  <si>
    <t>海城市</t>
  </si>
  <si>
    <t>审核通过</t>
  </si>
  <si>
    <t>稳岗返还自助用户</t>
  </si>
  <si>
    <t>失业保险部</t>
  </si>
  <si>
    <t>91210381MA0XXDM02Q</t>
  </si>
  <si>
    <t>辽宁瑞鼎运输有限公司</t>
  </si>
  <si>
    <t>刘瑞芳</t>
  </si>
  <si>
    <t>0412-3603992</t>
  </si>
  <si>
    <t>于立红</t>
  </si>
  <si>
    <t>海城市劳动就业服务局</t>
  </si>
  <si>
    <t>91210381670485633C</t>
  </si>
  <si>
    <t>海城市祝家果业有限公司</t>
  </si>
  <si>
    <t>董兆辉</t>
  </si>
  <si>
    <t>91210381MA0YG8NW5E</t>
  </si>
  <si>
    <t>辽宁洪川建筑装饰集团有限公司海城分公司</t>
  </si>
  <si>
    <t>李贺</t>
  </si>
  <si>
    <t>海城市海虹门窗制造有限公司</t>
  </si>
  <si>
    <t>91210381318837214U</t>
  </si>
  <si>
    <t>鞍山华阳模板制造有限公司</t>
  </si>
  <si>
    <t>夏铭烽</t>
  </si>
  <si>
    <t>免申即享用户</t>
  </si>
  <si>
    <t>93210381587341006X</t>
  </si>
  <si>
    <t>海城市巨丰农机服务专业合作社</t>
  </si>
  <si>
    <t>王会娟</t>
  </si>
  <si>
    <t>海城市麻香天下调味品制造有限公司</t>
  </si>
  <si>
    <t>崔海军</t>
  </si>
  <si>
    <t>91210381MA0QE3BT2H</t>
  </si>
  <si>
    <t>海城市彬瑞科技有限公司</t>
  </si>
  <si>
    <t>董斌</t>
  </si>
  <si>
    <t>91210381MA0P5AMG5K</t>
  </si>
  <si>
    <t>海城市正鑫运输有限公司</t>
  </si>
  <si>
    <t>高菲</t>
  </si>
  <si>
    <t>0412-3292228</t>
  </si>
  <si>
    <t>91210381701515760B</t>
  </si>
  <si>
    <t>海城市新新干洗店</t>
  </si>
  <si>
    <t>丁娇</t>
  </si>
  <si>
    <t>91210381MA0UALR08C</t>
  </si>
  <si>
    <t>海城市博海机加有限公司</t>
  </si>
  <si>
    <t>任伟丽</t>
  </si>
  <si>
    <t>9121038175579833X7</t>
  </si>
  <si>
    <t>海城金安运输有限公司</t>
  </si>
  <si>
    <t>许湘宁</t>
  </si>
  <si>
    <t>52210381463122581L</t>
  </si>
  <si>
    <t>海城市牌楼镇医院</t>
  </si>
  <si>
    <t>宁瑞</t>
  </si>
  <si>
    <t>91210381941371639R</t>
  </si>
  <si>
    <t>中国工商银行股份有限公司海城支行</t>
  </si>
  <si>
    <t>李忠义</t>
  </si>
  <si>
    <t>91210381MA0QCRH67X</t>
  </si>
  <si>
    <t>沈阳金拱门食品有限公司海城海州大街餐厅</t>
  </si>
  <si>
    <t>里威</t>
  </si>
  <si>
    <t>91210381241565192Q</t>
  </si>
  <si>
    <t>海城市英落复兴液化气站</t>
  </si>
  <si>
    <t>孟庆宝</t>
  </si>
  <si>
    <t>91210381081117592E</t>
  </si>
  <si>
    <t>海城市兴鸿物资贸易有限公司</t>
  </si>
  <si>
    <t>蔡群</t>
  </si>
  <si>
    <t>0412-3221101</t>
  </si>
  <si>
    <t>91210381MA0QEYQ80M</t>
  </si>
  <si>
    <t>海城市中瑞商贸有限公司</t>
  </si>
  <si>
    <t>杨东明</t>
  </si>
  <si>
    <t>海城市丰沃农机服务专业合作社</t>
  </si>
  <si>
    <t>解丹凤</t>
  </si>
  <si>
    <t>0412-3638088</t>
  </si>
  <si>
    <t>91210381MA101H9T58</t>
  </si>
  <si>
    <t>海城市鑫润泽汽车服务有限公司</t>
  </si>
  <si>
    <t>曲成成</t>
  </si>
  <si>
    <t>91210381318841790G</t>
  </si>
  <si>
    <t>辽宁顺和建设装饰工程有限公司</t>
  </si>
  <si>
    <t>郭丹</t>
  </si>
  <si>
    <t>91210381241593070K</t>
  </si>
  <si>
    <t>海城市什司县小女寨石油商店</t>
  </si>
  <si>
    <t>里佐旺</t>
  </si>
  <si>
    <t>91210381MA0YD5W06R</t>
  </si>
  <si>
    <t>海城金装贸易有限公司</t>
  </si>
  <si>
    <t>姜俊衣</t>
  </si>
  <si>
    <t>91210381726862371L</t>
  </si>
  <si>
    <t>鞍山诚信电表制造有限公司</t>
  </si>
  <si>
    <t>张润泉</t>
  </si>
  <si>
    <t>91210381680091507J</t>
  </si>
  <si>
    <t>鞍山天合汽车销售服务有限公司海城分公司</t>
  </si>
  <si>
    <t>朱玥</t>
  </si>
  <si>
    <t>0412-3219006</t>
  </si>
  <si>
    <t>91210381MA0Y296E63</t>
  </si>
  <si>
    <t>海城市满天星培训学校有限公司</t>
  </si>
  <si>
    <t>单达</t>
  </si>
  <si>
    <t>52210381744340817B</t>
  </si>
  <si>
    <t>海城市耿庄镇医院</t>
  </si>
  <si>
    <t>白家庆</t>
  </si>
  <si>
    <t>0412-3591111</t>
  </si>
  <si>
    <t>91210381MA0TTMUP7W</t>
  </si>
  <si>
    <t>海城市红丹商贸有限公司</t>
  </si>
  <si>
    <t>高军</t>
  </si>
  <si>
    <t>91210381MA0QDBFB7A</t>
  </si>
  <si>
    <t>海城市经纬制线有限公司</t>
  </si>
  <si>
    <t>尹贵富</t>
  </si>
  <si>
    <t>91210381771421399A</t>
  </si>
  <si>
    <t>海城市海威机械厂</t>
  </si>
  <si>
    <t>王莉微</t>
  </si>
  <si>
    <t>海城百善医药连锁有限公司</t>
  </si>
  <si>
    <t>徐连伟</t>
  </si>
  <si>
    <t>0412-5016099</t>
  </si>
  <si>
    <t>91210381584168674H</t>
  </si>
  <si>
    <t>海城市仁德养殖场</t>
  </si>
  <si>
    <t>刘春宇</t>
  </si>
  <si>
    <t>91210381MA0UUL4M0M</t>
  </si>
  <si>
    <t>海城市鑫成冶金机械制造有限公司</t>
  </si>
  <si>
    <t>袁庆芬</t>
  </si>
  <si>
    <t>91210381MA0P5AMF7Q</t>
  </si>
  <si>
    <t>海城市正鑫煤炭销售有限公司</t>
  </si>
  <si>
    <t>91210381MA0XKJAJ73</t>
  </si>
  <si>
    <t>海城晟昊物流运输有限公司</t>
  </si>
  <si>
    <t>李晓涵</t>
  </si>
  <si>
    <t>0412-3217633</t>
  </si>
  <si>
    <t>91210381MA0YX62J2F</t>
  </si>
  <si>
    <t>海城市慧龙箱包制造有限公司</t>
  </si>
  <si>
    <t>孙小淼</t>
  </si>
  <si>
    <t>0412-3567108</t>
  </si>
  <si>
    <t>91210381MA0QF6KB69</t>
  </si>
  <si>
    <t>海城市万兆电子商务产业园区管理有限公司</t>
  </si>
  <si>
    <t>索静</t>
  </si>
  <si>
    <t>91210381MA0YG4BL84</t>
  </si>
  <si>
    <t>后英集团海城市胜辉耐火材料制造有限公司</t>
  </si>
  <si>
    <t>丛妍</t>
  </si>
  <si>
    <t>91210381701519016X</t>
  </si>
  <si>
    <t>海城市兴春标准件有限公司</t>
  </si>
  <si>
    <t>李英艳</t>
  </si>
  <si>
    <t>91210381MA0XW6016L</t>
  </si>
  <si>
    <t>海城市永祥技术咨询有限公司</t>
  </si>
  <si>
    <t>尚德勇</t>
  </si>
  <si>
    <t>91210381123660789T</t>
  </si>
  <si>
    <t>鞍山市腾鳌东鹏饲料有限公司</t>
  </si>
  <si>
    <t>池德昌</t>
  </si>
  <si>
    <t>9121038139967345XC</t>
  </si>
  <si>
    <t>海城市淞远种植有限公司</t>
  </si>
  <si>
    <t>史秀平</t>
  </si>
  <si>
    <t>0412-3589889</t>
  </si>
  <si>
    <t>91210381MA0QD9MA80</t>
  </si>
  <si>
    <t>海城市颐海歌天音乐会所</t>
  </si>
  <si>
    <t>徐颖</t>
  </si>
  <si>
    <t>海城市海州区腾达汽车驾驶员培训学校</t>
  </si>
  <si>
    <t>齐辉</t>
  </si>
  <si>
    <t>海城市开发区新天隆汽车维修中心</t>
  </si>
  <si>
    <t>吕国君</t>
  </si>
  <si>
    <t>0412-6124789</t>
  </si>
  <si>
    <t>91210381MA0TQB2AXX</t>
  </si>
  <si>
    <t>鞍山阳光劳务派遣有限公司海城分公司</t>
  </si>
  <si>
    <t>张明哲</t>
  </si>
  <si>
    <t>0412-5820555</t>
  </si>
  <si>
    <t>91210381MA0XQPUK1W</t>
  </si>
  <si>
    <t>海城市溁润粉体有限公司</t>
  </si>
  <si>
    <t>郑绍威</t>
  </si>
  <si>
    <t>91210381MA0YTG2536</t>
  </si>
  <si>
    <t>海城砾百丰矿产品有限公司</t>
  </si>
  <si>
    <t>吕丽</t>
  </si>
  <si>
    <t>91210381MA0YYGP226</t>
  </si>
  <si>
    <t>海城市鑫升养老院</t>
  </si>
  <si>
    <t>李鹏飞</t>
  </si>
  <si>
    <t>91210381MA105LLP1U</t>
  </si>
  <si>
    <t>海城瑞通环保科技有限公司</t>
  </si>
  <si>
    <t>张恩波</t>
  </si>
  <si>
    <t>9121038124165059XR</t>
  </si>
  <si>
    <t>海城德信食品有限公司</t>
  </si>
  <si>
    <t>吕鑫</t>
  </si>
  <si>
    <t>91210381MA0XQ3TL3X</t>
  </si>
  <si>
    <t>海城市开发区世新兽药经销处</t>
  </si>
  <si>
    <t>刘琳琳</t>
  </si>
  <si>
    <t>91210381MA0UNY4H7Q</t>
  </si>
  <si>
    <t>海城市响堂区盛昌汽车配件经销处</t>
  </si>
  <si>
    <t>李丹</t>
  </si>
  <si>
    <t>9121038131863672XA</t>
  </si>
  <si>
    <t>辽宁沃夫石油装备有限公司</t>
  </si>
  <si>
    <t>吕波</t>
  </si>
  <si>
    <t>海城市苇场</t>
  </si>
  <si>
    <t>朱纪锌</t>
  </si>
  <si>
    <t>91210381055661033R</t>
  </si>
  <si>
    <t>海城宜臣物业管理有限公司</t>
  </si>
  <si>
    <t>姜庆</t>
  </si>
  <si>
    <t>0412-3609818</t>
  </si>
  <si>
    <t>91210381MA0Y9LJPXD</t>
  </si>
  <si>
    <t>海城市通利机动车检测检验有限公司</t>
  </si>
  <si>
    <t>刘婷婷</t>
  </si>
  <si>
    <t>鞍山兴华钢铁集团有限公司海城一分公司</t>
  </si>
  <si>
    <t>刘南</t>
  </si>
  <si>
    <t>91210381MA0QE7XKX1</t>
  </si>
  <si>
    <t>海城市利昌摩托车商店</t>
  </si>
  <si>
    <t>91210381725666213G</t>
  </si>
  <si>
    <t>海城市郅隆泉白酒制造有限公司</t>
  </si>
  <si>
    <t>赵绍栋</t>
  </si>
  <si>
    <t>91210381L467336832</t>
  </si>
  <si>
    <t>海城市海州区彬捷数码手机店</t>
  </si>
  <si>
    <t>董彬</t>
  </si>
  <si>
    <t>91210381081108784E</t>
  </si>
  <si>
    <t>辽宁鼎工科技开发有限公司</t>
  </si>
  <si>
    <t>朱旭</t>
  </si>
  <si>
    <t>海城市英落镇医院</t>
  </si>
  <si>
    <t>王莹</t>
  </si>
  <si>
    <t>91210381MA0Y9Y149K</t>
  </si>
  <si>
    <t>辽宁冠鑫建筑工程有限公司</t>
  </si>
  <si>
    <t>李翠竹</t>
  </si>
  <si>
    <t>海城市鑫悦耐火材料有限公司</t>
  </si>
  <si>
    <t>华寅阁</t>
  </si>
  <si>
    <t>0412-3522889</t>
  </si>
  <si>
    <t>辽宁龙斌建筑工程有限公司</t>
  </si>
  <si>
    <t>张静</t>
  </si>
  <si>
    <t>海城市喜利商贸有限公司</t>
  </si>
  <si>
    <t>范晓丹</t>
  </si>
  <si>
    <t>0412-3577989</t>
  </si>
  <si>
    <t>91210381736723877B</t>
  </si>
  <si>
    <t>鞍山华视传媒广告有限公司</t>
  </si>
  <si>
    <t>张阁</t>
  </si>
  <si>
    <t>海城市鑫源化纤有限公司</t>
  </si>
  <si>
    <t>王金萍</t>
  </si>
  <si>
    <t>91210381X03668380U</t>
  </si>
  <si>
    <t>海城市南台精品箱包城</t>
  </si>
  <si>
    <t>张万财</t>
  </si>
  <si>
    <t>91210381794805731G</t>
  </si>
  <si>
    <t>海城市宏远建筑工程有限公司</t>
  </si>
  <si>
    <t>霍妍</t>
  </si>
  <si>
    <t>91210381241527540K</t>
  </si>
  <si>
    <t>海城市百纳建筑工程有限公司</t>
  </si>
  <si>
    <t>陈钰翰</t>
  </si>
  <si>
    <t>9121038109320583XP</t>
  </si>
  <si>
    <t>海城市华越运输有限公司</t>
  </si>
  <si>
    <t>张峰</t>
  </si>
  <si>
    <t>0412-3333862</t>
  </si>
  <si>
    <t>91210381MA0UJTU081</t>
  </si>
  <si>
    <t>鞍山盈丰新材料科技有限公司</t>
  </si>
  <si>
    <t>王志家</t>
  </si>
  <si>
    <t>0412-8323318</t>
  </si>
  <si>
    <t>91210381MA0UWLR67T</t>
  </si>
  <si>
    <t>海城市兴华办公用品贸易中心</t>
  </si>
  <si>
    <t>陈雷</t>
  </si>
  <si>
    <t>91210381558182798C</t>
  </si>
  <si>
    <t>海城市圣原农业有限公司</t>
  </si>
  <si>
    <t xml:space="preserve"> 范立丽</t>
  </si>
  <si>
    <t>0412-3188000</t>
  </si>
  <si>
    <t>91210381241551081A</t>
  </si>
  <si>
    <t>海城市铁东建筑工程有限公司</t>
  </si>
  <si>
    <t>聂焱</t>
  </si>
  <si>
    <t>91210381701519745M</t>
  </si>
  <si>
    <t>鞍山儒澎气体有限公司</t>
  </si>
  <si>
    <t>于丽丽</t>
  </si>
  <si>
    <t>0412-8311202</t>
  </si>
  <si>
    <t>91210300MA0XNNRD3G</t>
  </si>
  <si>
    <t>迷蛙生物科技有限公司</t>
  </si>
  <si>
    <t>李桂英</t>
  </si>
  <si>
    <t>91210300241658620X</t>
  </si>
  <si>
    <t>海城市水泉滑石矿业有限责任公司</t>
  </si>
  <si>
    <t>金长富</t>
  </si>
  <si>
    <t>海城市丹海化工石粉有限公司</t>
  </si>
  <si>
    <t>陈先煜</t>
  </si>
  <si>
    <t>91210381788775740Q</t>
  </si>
  <si>
    <t>辽宁安博尔健康管理有限公司</t>
  </si>
  <si>
    <t>孙洁</t>
  </si>
  <si>
    <t>0412-3133339</t>
  </si>
  <si>
    <t>91210381MA0YFWJ08W</t>
  </si>
  <si>
    <t>海城鸿跃物流仓储有限公司</t>
  </si>
  <si>
    <t>李显中</t>
  </si>
  <si>
    <t>0412-3218598</t>
  </si>
  <si>
    <t>91210381MA0YBPAJ5M</t>
  </si>
  <si>
    <t>鞍山未来已来酒店管理有限公司</t>
  </si>
  <si>
    <t>宋媛</t>
  </si>
  <si>
    <t>中国邮政速递物流股份有限公司辽宁省海城市分公司</t>
  </si>
  <si>
    <t>周颖</t>
  </si>
  <si>
    <t>0412-3121185</t>
  </si>
  <si>
    <t>91210381MA0YH5XM4X</t>
  </si>
  <si>
    <t>海城泰源耐火科技有限公司</t>
  </si>
  <si>
    <t>朱良玉</t>
  </si>
  <si>
    <t>91210381729078486U</t>
  </si>
  <si>
    <t>海城市振华印刷厂</t>
  </si>
  <si>
    <t>吴素娟</t>
  </si>
  <si>
    <t>91210381MA0YAT853L</t>
  </si>
  <si>
    <t>辽宁华荣税务师事务所有限公司</t>
  </si>
  <si>
    <t>盛晓东</t>
  </si>
  <si>
    <t>0412-3222823</t>
  </si>
  <si>
    <t>91210381689684077J</t>
  </si>
  <si>
    <t>鞍山东泉助剂有限公司</t>
  </si>
  <si>
    <t>王启志</t>
  </si>
  <si>
    <t>0412--3570288</t>
  </si>
  <si>
    <t>91210381MA0U0JKL5R</t>
  </si>
  <si>
    <t>辽宁宝通冶金设备制造厂</t>
  </si>
  <si>
    <t>王宝民</t>
  </si>
  <si>
    <t>91210381MA0YCYC53P</t>
  </si>
  <si>
    <t>海城市西柳镇生成龙针织厂</t>
  </si>
  <si>
    <t>代伟</t>
  </si>
  <si>
    <t>5221038176542207X4</t>
  </si>
  <si>
    <t>海城皮肤病医院</t>
  </si>
  <si>
    <t>郭静波</t>
  </si>
  <si>
    <t>91210381MA0UW7EFXU</t>
  </si>
  <si>
    <t>海城市海琳贸易有限公司</t>
  </si>
  <si>
    <t>田业海</t>
  </si>
  <si>
    <t>9121038177142053X6</t>
  </si>
  <si>
    <t>海城市井云绿化苗木培育基地</t>
  </si>
  <si>
    <t>兰海洋</t>
  </si>
  <si>
    <t>0412-3138011</t>
  </si>
  <si>
    <t>海城市西柳镇三码加油站</t>
  </si>
  <si>
    <t>黄荣昌</t>
  </si>
  <si>
    <t>海城市昌泰房地产有限公司</t>
  </si>
  <si>
    <t>91210381MA0UPL1D0D</t>
  </si>
  <si>
    <t>海城市海州区永康药店</t>
  </si>
  <si>
    <t>王博</t>
  </si>
  <si>
    <t>91210381MA0YJ9K97N</t>
  </si>
  <si>
    <t>海城市华海物流有限公司</t>
  </si>
  <si>
    <t>杜连才</t>
  </si>
  <si>
    <t>91210381MA0UQLWA97</t>
  </si>
  <si>
    <t>海城市川达耐火材料有限公司</t>
  </si>
  <si>
    <t>宋余勇</t>
  </si>
  <si>
    <t>91210381558192988E</t>
  </si>
  <si>
    <t>辽宁鸿晟安装工程有限公司</t>
  </si>
  <si>
    <t>王兰华</t>
  </si>
  <si>
    <t>0412-3563456</t>
  </si>
  <si>
    <t>91210381558163765P</t>
  </si>
  <si>
    <t>辽宁众力催化剂科技有限公司</t>
  </si>
  <si>
    <t>王静</t>
  </si>
  <si>
    <t>0412-8312955</t>
  </si>
  <si>
    <t>海城德馨物业服务有限公司</t>
  </si>
  <si>
    <t>巴冶</t>
  </si>
  <si>
    <t>91210381726868909K</t>
  </si>
  <si>
    <t>海城市冠恒盛仕商业有限公司</t>
  </si>
  <si>
    <t>尹德国</t>
  </si>
  <si>
    <t>海城德元新材料科技有限公司</t>
  </si>
  <si>
    <t>柳天琪</t>
  </si>
  <si>
    <t>91210381MA0XRJC96G</t>
  </si>
  <si>
    <t>鞍山和嘉科技有限公司</t>
  </si>
  <si>
    <t>李媛媛</t>
  </si>
  <si>
    <t>海城市晟祥新材料有限公司</t>
  </si>
  <si>
    <t>李伟</t>
  </si>
  <si>
    <t>91210381241652384E</t>
  </si>
  <si>
    <t>辽宁鑫达滑石集团有限公司</t>
  </si>
  <si>
    <t>范鑫鑫</t>
  </si>
  <si>
    <t>海城市富鑫玻璃丝布制造有限公司</t>
  </si>
  <si>
    <t>康钧</t>
  </si>
  <si>
    <t>91210381701516480K</t>
  </si>
  <si>
    <t>海城市新兴牧业有限公司</t>
  </si>
  <si>
    <t>海城市泰记清真食品有限公司</t>
  </si>
  <si>
    <t>李岩</t>
  </si>
  <si>
    <t>91210381MA0U9K7E7J</t>
  </si>
  <si>
    <t>海城市温香镇天宏药店</t>
  </si>
  <si>
    <t>吕中举</t>
  </si>
  <si>
    <t>91210381670462300R</t>
  </si>
  <si>
    <t>海城市兴顺金柜制造有限公司</t>
  </si>
  <si>
    <t>李艳荣</t>
  </si>
  <si>
    <t>鞍山永利耐火材料制造有限公司</t>
  </si>
  <si>
    <t>石祥龙</t>
  </si>
  <si>
    <t>9121038124165307X1</t>
  </si>
  <si>
    <t>海城市全利客运有限公司</t>
  </si>
  <si>
    <t>金巨芬</t>
  </si>
  <si>
    <t>91210381MA0YD2H7X4</t>
  </si>
  <si>
    <t>海城市华起物流有限公司</t>
  </si>
  <si>
    <t>张志敏</t>
  </si>
  <si>
    <t>91210381X037020752</t>
  </si>
  <si>
    <t>海城市海州区维纳斯婚纱影楼</t>
  </si>
  <si>
    <t>王丽</t>
  </si>
  <si>
    <t>0412-3291858</t>
  </si>
  <si>
    <t>91210381241530635W</t>
  </si>
  <si>
    <t>海城市饮食公司</t>
  </si>
  <si>
    <t>宿晓利</t>
  </si>
  <si>
    <t>52210381463129206D</t>
  </si>
  <si>
    <t>海城市响堂管理区医院</t>
  </si>
  <si>
    <t>李明</t>
  </si>
  <si>
    <t>0412-3237120</t>
  </si>
  <si>
    <t>91210381MA0QD90068</t>
  </si>
  <si>
    <t>海城铭政科技有限公司</t>
  </si>
  <si>
    <t>王金玲</t>
  </si>
  <si>
    <t>52210381L185522872</t>
  </si>
  <si>
    <t>海城牛庄镇骨科医院</t>
  </si>
  <si>
    <t>何永杰</t>
  </si>
  <si>
    <t>91210381059848030H</t>
  </si>
  <si>
    <t>海城市荣兴耐火材料制造有限公司</t>
  </si>
  <si>
    <t>杨崴</t>
  </si>
  <si>
    <t>91210381MA0P5QJL0C</t>
  </si>
  <si>
    <t>海城市佳泓物业有限公司</t>
  </si>
  <si>
    <t>顾永</t>
  </si>
  <si>
    <t>91210381MA0YNAR7X1</t>
  </si>
  <si>
    <t>海城市鸿庆包装有限公司</t>
  </si>
  <si>
    <t>张金凤</t>
  </si>
  <si>
    <t>91210381MA1014232H</t>
  </si>
  <si>
    <t>海城亿鸿汽车维修服务有限公司</t>
  </si>
  <si>
    <t>尹彩凤</t>
  </si>
  <si>
    <t>91210381MA0YC46R3E</t>
  </si>
  <si>
    <t>海城市程琳培训中心有限公司</t>
  </si>
  <si>
    <t>毕成成</t>
  </si>
  <si>
    <t>91210381L312122018</t>
  </si>
  <si>
    <t>海城市牌楼镇新鑫镁制品厂</t>
  </si>
  <si>
    <t>牛余新</t>
  </si>
  <si>
    <t>9121038124153793AA</t>
  </si>
  <si>
    <t>海城市自来水有限公司A</t>
  </si>
  <si>
    <t>李英</t>
  </si>
  <si>
    <t>海城市光大印刷厂</t>
  </si>
  <si>
    <t>任振华</t>
  </si>
  <si>
    <t>91210381L185741954</t>
  </si>
  <si>
    <t>海城市伊冠园调味品厂</t>
  </si>
  <si>
    <t>李敏</t>
  </si>
  <si>
    <t>辽宁省烟草公司鞍山市公司海城营销部</t>
  </si>
  <si>
    <t>李嘉琦</t>
  </si>
  <si>
    <t>91210381MA0QDEK4XK</t>
  </si>
  <si>
    <t>海城市宏博矿产品制造有限公司</t>
  </si>
  <si>
    <t>陈贵生</t>
  </si>
  <si>
    <t>鞍山市天桦物业有限公司</t>
  </si>
  <si>
    <t>王英</t>
  </si>
  <si>
    <t>91210381072160572L</t>
  </si>
  <si>
    <t>海城浩龙汽车贸易有限公司</t>
  </si>
  <si>
    <t>汤浩</t>
  </si>
  <si>
    <t>0412-3715999</t>
  </si>
  <si>
    <t>93210381MA0TU9JB2Q</t>
  </si>
  <si>
    <t>海城市南台镇宝利诚种养殖专业合作社</t>
  </si>
  <si>
    <t>刘海洋</t>
  </si>
  <si>
    <t>91210381MA0XPAFN4F</t>
  </si>
  <si>
    <t>海城市东霖客运有限公司</t>
  </si>
  <si>
    <t>91210381MA0YG7WN66</t>
  </si>
  <si>
    <t>海城市润东工程机械有限公司</t>
  </si>
  <si>
    <t>崔广太</t>
  </si>
  <si>
    <t>91210381701519585E</t>
  </si>
  <si>
    <t>海城市宝丰蔬菜种子有限公司</t>
  </si>
  <si>
    <t>季丽敏</t>
  </si>
  <si>
    <t>海城市商贸服务公司</t>
  </si>
  <si>
    <t>刘承</t>
  </si>
  <si>
    <t>0412-3200067</t>
  </si>
  <si>
    <t>91210381MA0XKECC9H</t>
  </si>
  <si>
    <t>海城市祥发废品回收有限公司</t>
  </si>
  <si>
    <t>序号</t>
    <phoneticPr fontId="1" type="noConversion"/>
  </si>
  <si>
    <t>9121038167045591XL</t>
  </si>
  <si>
    <t>海城市兴达运输有限公司</t>
  </si>
  <si>
    <t>潘小明</t>
  </si>
  <si>
    <t>91210381123698429L</t>
  </si>
  <si>
    <t>鞍山宏印印刷有限公司</t>
  </si>
  <si>
    <t>孙大东</t>
  </si>
  <si>
    <t>海城市恒普矿产有限公司</t>
  </si>
  <si>
    <t>何群</t>
  </si>
  <si>
    <t>91210381MA0QEGEN8Y</t>
  </si>
  <si>
    <t>海城市中台运输有限公司</t>
  </si>
  <si>
    <t>王英翔</t>
  </si>
  <si>
    <t>鞍山市腾鳌鑫源造纸有限公司</t>
  </si>
  <si>
    <t>李跃娟</t>
  </si>
  <si>
    <t>91210381699434872N</t>
  </si>
  <si>
    <t>辽宁瑷玛特新材料科技有限公司</t>
  </si>
  <si>
    <t>赵丹丹</t>
  </si>
  <si>
    <t>91210381MA0QDLKP0Q</t>
  </si>
  <si>
    <t>保之家保险销售股份有限公司鞍山分公司</t>
  </si>
  <si>
    <t>罗浩</t>
  </si>
  <si>
    <t>9121038167049867XE</t>
  </si>
  <si>
    <t>碧桂园生活服务集团股份有限公司海城分公司</t>
  </si>
  <si>
    <t>孙晓宇</t>
  </si>
  <si>
    <t>0412-3104881</t>
  </si>
  <si>
    <t>91210381726869645H</t>
  </si>
  <si>
    <t>海城市建华房地产开发有限公司</t>
  </si>
  <si>
    <t>裘荣秀</t>
  </si>
  <si>
    <t>91210381055696973C</t>
  </si>
  <si>
    <t>海城市明程汽贸有限公司</t>
  </si>
  <si>
    <t>赵明</t>
  </si>
  <si>
    <t>0412-3191888</t>
  </si>
  <si>
    <t>海城市华源物业管理有限公司</t>
  </si>
  <si>
    <t>91210381MA0XRNEG73</t>
  </si>
  <si>
    <t>辽宁一山建工有限公司</t>
  </si>
  <si>
    <t>毛溥泉</t>
  </si>
  <si>
    <t>0412-6064888</t>
  </si>
  <si>
    <t>91210381MA0ULAY961</t>
  </si>
  <si>
    <t>海城市先锋物流有限公司</t>
  </si>
  <si>
    <t>田明</t>
  </si>
  <si>
    <t>91210381241554143P</t>
  </si>
  <si>
    <t>海城市水源水利工程服务有限责任公司</t>
  </si>
  <si>
    <t>冯婷婷</t>
  </si>
  <si>
    <t>中国邮政储蓄银行股份有限公司海城市支行</t>
  </si>
  <si>
    <t>李秀萍</t>
  </si>
  <si>
    <t>海城市2021年11月稳岗返还汇总</t>
    <phoneticPr fontId="1" type="noConversion"/>
  </si>
  <si>
    <t>合计：</t>
    <phoneticPr fontId="1" type="noConversion"/>
  </si>
  <si>
    <t>154户</t>
    <phoneticPr fontId="1" type="noConversion"/>
  </si>
  <si>
    <t>合计金额：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</si>
</sst>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2" xfId="0" applyBorder="1">
      <alignment vertical="center"/>
    </xf>
    <xf numFmtId="14" fontId="0" fillId="0" borderId="2" xfId="0" applyNumberFormat="1" applyBorder="1">
      <alignment vertical="center"/>
    </xf>
    <xf numFmtId="0" fontId="0" fillId="0" borderId="1" xfId="0" applyFill="1" applyBorder="1">
      <alignment vertical="center"/>
    </xf>
    <xf numFmtId="14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2" xfId="0" applyNumberForma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58"/>
  <sheetViews>
    <sheetView tabSelected="1" topLeftCell="A145" workbookViewId="0">
      <selection activeCell="E170" sqref="E170"/>
    </sheetView>
  </sheetViews>
  <sheetFormatPr defaultRowHeight="20.25" customHeight="1"/>
  <cols>
    <col min="1" max="1" width="5.75" customWidth="1"/>
    <col min="4" max="4" width="8.75" customWidth="1"/>
    <col min="5" max="5" width="22.25" customWidth="1"/>
    <col min="6" max="6" width="35.75" customWidth="1"/>
    <col min="7" max="11" width="9" style="9"/>
    <col min="12" max="12" width="13.5" style="9" customWidth="1"/>
    <col min="15" max="15" width="15.375" customWidth="1"/>
    <col min="16" max="16" width="12.25" customWidth="1"/>
    <col min="17" max="17" width="15.625" customWidth="1"/>
    <col min="18" max="18" width="12.625" customWidth="1"/>
    <col min="19" max="19" width="19.75" customWidth="1"/>
  </cols>
  <sheetData>
    <row r="1" spans="1:20" ht="21.75" customHeight="1">
      <c r="A1" s="13" t="s">
        <v>483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20" ht="20.25" customHeight="1">
      <c r="A2" s="1" t="s">
        <v>439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8" t="s">
        <v>5</v>
      </c>
      <c r="H2" s="8" t="s">
        <v>6</v>
      </c>
      <c r="I2" s="8" t="s">
        <v>7</v>
      </c>
      <c r="J2" s="8" t="s">
        <v>8</v>
      </c>
      <c r="K2" s="8" t="s">
        <v>9</v>
      </c>
      <c r="L2" s="8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/>
    </row>
    <row r="3" spans="1:20" ht="20.25" customHeight="1">
      <c r="A3" s="1">
        <v>1</v>
      </c>
      <c r="B3" s="1" t="str">
        <f>"202111"</f>
        <v>202111</v>
      </c>
      <c r="C3" s="1" t="str">
        <f t="shared" ref="C3:C29" si="0">"202112"</f>
        <v>202112</v>
      </c>
      <c r="D3" s="1" t="str">
        <f t="shared" ref="D3:D66" si="1">"2020"</f>
        <v>2020</v>
      </c>
      <c r="E3" s="1" t="s">
        <v>22</v>
      </c>
      <c r="F3" s="1" t="s">
        <v>23</v>
      </c>
      <c r="G3" s="10">
        <v>1</v>
      </c>
      <c r="H3" s="10">
        <v>1</v>
      </c>
      <c r="I3" s="10">
        <v>0</v>
      </c>
      <c r="J3" s="10">
        <v>0</v>
      </c>
      <c r="K3" s="10">
        <v>187.4</v>
      </c>
      <c r="L3" s="10">
        <v>112.44</v>
      </c>
      <c r="M3" s="1" t="s">
        <v>18</v>
      </c>
      <c r="N3" s="1" t="s">
        <v>24</v>
      </c>
      <c r="O3" s="1" t="s">
        <v>25</v>
      </c>
      <c r="P3" s="1" t="s">
        <v>19</v>
      </c>
      <c r="Q3" s="1" t="s">
        <v>26</v>
      </c>
      <c r="R3" s="1" t="s">
        <v>27</v>
      </c>
      <c r="S3" s="2">
        <v>44511</v>
      </c>
      <c r="T3" s="1"/>
    </row>
    <row r="4" spans="1:20" ht="20.25" customHeight="1">
      <c r="A4" s="1">
        <v>2</v>
      </c>
      <c r="B4" s="1" t="str">
        <f>"202111"</f>
        <v>202111</v>
      </c>
      <c r="C4" s="1" t="str">
        <f t="shared" si="0"/>
        <v>202112</v>
      </c>
      <c r="D4" s="1" t="str">
        <f t="shared" si="1"/>
        <v>2020</v>
      </c>
      <c r="E4" s="1" t="s">
        <v>28</v>
      </c>
      <c r="F4" s="1" t="s">
        <v>29</v>
      </c>
      <c r="G4" s="10">
        <v>3</v>
      </c>
      <c r="H4" s="10">
        <v>3</v>
      </c>
      <c r="I4" s="10">
        <v>0</v>
      </c>
      <c r="J4" s="10">
        <v>0</v>
      </c>
      <c r="K4" s="10">
        <v>554.70000000000005</v>
      </c>
      <c r="L4" s="10">
        <v>332.82</v>
      </c>
      <c r="M4" s="1" t="s">
        <v>18</v>
      </c>
      <c r="N4" s="1" t="s">
        <v>30</v>
      </c>
      <c r="O4" s="1" t="str">
        <f>"13941230159"</f>
        <v>13941230159</v>
      </c>
      <c r="P4" s="1" t="s">
        <v>19</v>
      </c>
      <c r="Q4" s="1" t="s">
        <v>20</v>
      </c>
      <c r="R4" s="1" t="s">
        <v>21</v>
      </c>
      <c r="S4" s="2">
        <v>44512</v>
      </c>
      <c r="T4" s="1"/>
    </row>
    <row r="5" spans="1:20" ht="20.25" customHeight="1">
      <c r="A5" s="1">
        <v>3</v>
      </c>
      <c r="B5" s="1" t="str">
        <f>"202111"</f>
        <v>202111</v>
      </c>
      <c r="C5" s="1" t="str">
        <f t="shared" si="0"/>
        <v>202112</v>
      </c>
      <c r="D5" s="1" t="str">
        <f t="shared" si="1"/>
        <v>2020</v>
      </c>
      <c r="E5" s="1" t="s">
        <v>31</v>
      </c>
      <c r="F5" s="1" t="s">
        <v>32</v>
      </c>
      <c r="G5" s="10">
        <v>5</v>
      </c>
      <c r="H5" s="10">
        <v>5</v>
      </c>
      <c r="I5" s="10">
        <v>0</v>
      </c>
      <c r="J5" s="10">
        <v>0</v>
      </c>
      <c r="K5" s="10">
        <v>929.5</v>
      </c>
      <c r="L5" s="10">
        <v>557.70000000000005</v>
      </c>
      <c r="M5" s="1" t="s">
        <v>18</v>
      </c>
      <c r="N5" s="1" t="s">
        <v>33</v>
      </c>
      <c r="O5" s="1" t="str">
        <f>"15040742242"</f>
        <v>15040742242</v>
      </c>
      <c r="P5" s="1" t="s">
        <v>19</v>
      </c>
      <c r="Q5" s="1" t="s">
        <v>20</v>
      </c>
      <c r="R5" s="1" t="s">
        <v>21</v>
      </c>
      <c r="S5" s="2">
        <v>44512</v>
      </c>
      <c r="T5" s="1"/>
    </row>
    <row r="6" spans="1:20" ht="20.25" customHeight="1">
      <c r="A6" s="1">
        <v>4</v>
      </c>
      <c r="B6" s="1" t="str">
        <f>"202111"</f>
        <v>202111</v>
      </c>
      <c r="C6" s="1" t="str">
        <f t="shared" si="0"/>
        <v>202112</v>
      </c>
      <c r="D6" s="1" t="str">
        <f t="shared" si="1"/>
        <v>2020</v>
      </c>
      <c r="E6" s="1" t="str">
        <f>"912103815613866363"</f>
        <v>912103815613866363</v>
      </c>
      <c r="F6" s="1" t="s">
        <v>34</v>
      </c>
      <c r="G6" s="10">
        <v>4</v>
      </c>
      <c r="H6" s="10">
        <v>4</v>
      </c>
      <c r="I6" s="10">
        <v>0</v>
      </c>
      <c r="J6" s="10">
        <v>0</v>
      </c>
      <c r="K6" s="10">
        <v>743.6</v>
      </c>
      <c r="L6" s="10">
        <v>446.16</v>
      </c>
      <c r="M6" s="1" t="s">
        <v>18</v>
      </c>
      <c r="N6" s="1" t="str">
        <f>"13842207722"</f>
        <v>13842207722</v>
      </c>
      <c r="O6" s="1" t="str">
        <f>"13130192032"</f>
        <v>13130192032</v>
      </c>
      <c r="P6" s="1" t="s">
        <v>19</v>
      </c>
      <c r="Q6" s="1" t="s">
        <v>20</v>
      </c>
      <c r="R6" s="1" t="s">
        <v>21</v>
      </c>
      <c r="S6" s="2">
        <v>44516</v>
      </c>
      <c r="T6" s="1"/>
    </row>
    <row r="7" spans="1:20" ht="20.25" customHeight="1">
      <c r="A7" s="1">
        <v>5</v>
      </c>
      <c r="B7" s="1" t="str">
        <f>"202109"</f>
        <v>202109</v>
      </c>
      <c r="C7" s="1" t="str">
        <f t="shared" si="0"/>
        <v>202112</v>
      </c>
      <c r="D7" s="1" t="str">
        <f t="shared" si="1"/>
        <v>2020</v>
      </c>
      <c r="E7" s="1" t="s">
        <v>35</v>
      </c>
      <c r="F7" s="1" t="s">
        <v>36</v>
      </c>
      <c r="G7" s="10">
        <v>3</v>
      </c>
      <c r="H7" s="10">
        <v>3</v>
      </c>
      <c r="I7" s="10">
        <v>0</v>
      </c>
      <c r="J7" s="10">
        <v>0</v>
      </c>
      <c r="K7" s="10">
        <v>562.5</v>
      </c>
      <c r="L7" s="10">
        <v>337.5</v>
      </c>
      <c r="M7" s="1" t="s">
        <v>18</v>
      </c>
      <c r="N7" s="1" t="s">
        <v>37</v>
      </c>
      <c r="O7" s="1" t="str">
        <f>"18741245055"</f>
        <v>18741245055</v>
      </c>
      <c r="P7" s="1" t="s">
        <v>19</v>
      </c>
      <c r="Q7" s="1" t="s">
        <v>38</v>
      </c>
      <c r="R7" s="1" t="s">
        <v>21</v>
      </c>
      <c r="S7" s="2">
        <v>44428</v>
      </c>
      <c r="T7" s="1"/>
    </row>
    <row r="8" spans="1:20" ht="20.25" customHeight="1">
      <c r="A8" s="1">
        <v>6</v>
      </c>
      <c r="B8" s="1" t="str">
        <f>"202111"</f>
        <v>202111</v>
      </c>
      <c r="C8" s="1" t="str">
        <f t="shared" si="0"/>
        <v>202112</v>
      </c>
      <c r="D8" s="1" t="str">
        <f t="shared" si="1"/>
        <v>2020</v>
      </c>
      <c r="E8" s="1" t="s">
        <v>39</v>
      </c>
      <c r="F8" s="1" t="s">
        <v>40</v>
      </c>
      <c r="G8" s="10">
        <v>3</v>
      </c>
      <c r="H8" s="10">
        <v>4</v>
      </c>
      <c r="I8" s="10">
        <v>0</v>
      </c>
      <c r="J8" s="10">
        <v>0</v>
      </c>
      <c r="K8" s="10">
        <v>1130.7</v>
      </c>
      <c r="L8" s="10">
        <v>678.42</v>
      </c>
      <c r="M8" s="1" t="s">
        <v>18</v>
      </c>
      <c r="N8" s="1" t="s">
        <v>41</v>
      </c>
      <c r="O8" s="1" t="str">
        <f>"13464993789"</f>
        <v>13464993789</v>
      </c>
      <c r="P8" s="1" t="s">
        <v>19</v>
      </c>
      <c r="Q8" s="1" t="s">
        <v>20</v>
      </c>
      <c r="R8" s="1" t="s">
        <v>21</v>
      </c>
      <c r="S8" s="2">
        <v>44512</v>
      </c>
      <c r="T8" s="1"/>
    </row>
    <row r="9" spans="1:20" ht="20.25" customHeight="1">
      <c r="A9" s="1">
        <v>7</v>
      </c>
      <c r="B9" s="1" t="str">
        <f>"202111"</f>
        <v>202111</v>
      </c>
      <c r="C9" s="1" t="str">
        <f t="shared" si="0"/>
        <v>202112</v>
      </c>
      <c r="D9" s="1" t="str">
        <f t="shared" si="1"/>
        <v>2020</v>
      </c>
      <c r="E9" s="1" t="str">
        <f>"912103813188097580"</f>
        <v>912103813188097580</v>
      </c>
      <c r="F9" s="1" t="s">
        <v>42</v>
      </c>
      <c r="G9" s="10">
        <v>5</v>
      </c>
      <c r="H9" s="10">
        <v>5</v>
      </c>
      <c r="I9" s="10">
        <v>0</v>
      </c>
      <c r="J9" s="10">
        <v>0</v>
      </c>
      <c r="K9" s="10">
        <v>904.5</v>
      </c>
      <c r="L9" s="10">
        <v>542.70000000000005</v>
      </c>
      <c r="M9" s="1" t="s">
        <v>18</v>
      </c>
      <c r="N9" s="1" t="s">
        <v>43</v>
      </c>
      <c r="O9" s="1" t="str">
        <f>"15904033324"</f>
        <v>15904033324</v>
      </c>
      <c r="P9" s="1" t="s">
        <v>19</v>
      </c>
      <c r="Q9" s="1" t="s">
        <v>26</v>
      </c>
      <c r="R9" s="1" t="s">
        <v>27</v>
      </c>
      <c r="S9" s="2">
        <v>44523</v>
      </c>
      <c r="T9" s="1"/>
    </row>
    <row r="10" spans="1:20" ht="20.25" customHeight="1">
      <c r="A10" s="1">
        <v>8</v>
      </c>
      <c r="B10" s="1" t="str">
        <f>"202111"</f>
        <v>202111</v>
      </c>
      <c r="C10" s="1" t="str">
        <f t="shared" si="0"/>
        <v>202112</v>
      </c>
      <c r="D10" s="1" t="str">
        <f t="shared" si="1"/>
        <v>2020</v>
      </c>
      <c r="E10" s="1" t="s">
        <v>44</v>
      </c>
      <c r="F10" s="1" t="s">
        <v>45</v>
      </c>
      <c r="G10" s="10">
        <v>3</v>
      </c>
      <c r="H10" s="10">
        <v>6</v>
      </c>
      <c r="I10" s="10">
        <v>0</v>
      </c>
      <c r="J10" s="10">
        <v>0</v>
      </c>
      <c r="K10" s="10">
        <v>677.4</v>
      </c>
      <c r="L10" s="10">
        <v>406.44</v>
      </c>
      <c r="M10" s="1" t="s">
        <v>18</v>
      </c>
      <c r="N10" s="1" t="s">
        <v>46</v>
      </c>
      <c r="O10" s="1" t="str">
        <f>"13384122777"</f>
        <v>13384122777</v>
      </c>
      <c r="P10" s="1" t="s">
        <v>19</v>
      </c>
      <c r="Q10" s="1" t="s">
        <v>20</v>
      </c>
      <c r="R10" s="1" t="s">
        <v>21</v>
      </c>
      <c r="S10" s="2">
        <v>44501</v>
      </c>
      <c r="T10" s="1"/>
    </row>
    <row r="11" spans="1:20" ht="20.25" customHeight="1">
      <c r="A11" s="1">
        <v>9</v>
      </c>
      <c r="B11" s="1" t="str">
        <f>"202111"</f>
        <v>202111</v>
      </c>
      <c r="C11" s="1" t="str">
        <f t="shared" si="0"/>
        <v>202112</v>
      </c>
      <c r="D11" s="1" t="str">
        <f t="shared" si="1"/>
        <v>2020</v>
      </c>
      <c r="E11" s="1" t="s">
        <v>47</v>
      </c>
      <c r="F11" s="1" t="s">
        <v>48</v>
      </c>
      <c r="G11" s="10">
        <v>8</v>
      </c>
      <c r="H11" s="10">
        <v>8</v>
      </c>
      <c r="I11" s="10">
        <v>0</v>
      </c>
      <c r="J11" s="10">
        <v>0</v>
      </c>
      <c r="K11" s="10">
        <v>1502.2</v>
      </c>
      <c r="L11" s="10">
        <v>901.32</v>
      </c>
      <c r="M11" s="1" t="s">
        <v>18</v>
      </c>
      <c r="N11" s="1" t="s">
        <v>49</v>
      </c>
      <c r="O11" s="1" t="s">
        <v>50</v>
      </c>
      <c r="P11" s="1" t="s">
        <v>19</v>
      </c>
      <c r="Q11" s="1" t="s">
        <v>20</v>
      </c>
      <c r="R11" s="1" t="s">
        <v>21</v>
      </c>
      <c r="S11" s="2">
        <v>44505</v>
      </c>
      <c r="T11" s="1"/>
    </row>
    <row r="12" spans="1:20" ht="20.25" customHeight="1">
      <c r="A12" s="1">
        <v>10</v>
      </c>
      <c r="B12" s="1" t="str">
        <f>"202111"</f>
        <v>202111</v>
      </c>
      <c r="C12" s="1" t="str">
        <f t="shared" si="0"/>
        <v>202112</v>
      </c>
      <c r="D12" s="1" t="str">
        <f t="shared" si="1"/>
        <v>2020</v>
      </c>
      <c r="E12" s="1" t="s">
        <v>51</v>
      </c>
      <c r="F12" s="1" t="s">
        <v>52</v>
      </c>
      <c r="G12" s="10">
        <v>1</v>
      </c>
      <c r="H12" s="10">
        <v>4</v>
      </c>
      <c r="I12" s="10">
        <v>0</v>
      </c>
      <c r="J12" s="10">
        <v>0</v>
      </c>
      <c r="K12" s="10">
        <v>430.55</v>
      </c>
      <c r="L12" s="10">
        <v>258.33</v>
      </c>
      <c r="M12" s="1" t="s">
        <v>18</v>
      </c>
      <c r="N12" s="1" t="s">
        <v>53</v>
      </c>
      <c r="O12" s="1" t="str">
        <f>"13464977856"</f>
        <v>13464977856</v>
      </c>
      <c r="P12" s="1" t="s">
        <v>19</v>
      </c>
      <c r="Q12" s="1" t="s">
        <v>20</v>
      </c>
      <c r="R12" s="1" t="s">
        <v>21</v>
      </c>
      <c r="S12" s="2">
        <v>44505</v>
      </c>
      <c r="T12" s="1"/>
    </row>
    <row r="13" spans="1:20" ht="20.25" customHeight="1">
      <c r="A13" s="1">
        <v>11</v>
      </c>
      <c r="B13" s="1" t="str">
        <f>"202109"</f>
        <v>202109</v>
      </c>
      <c r="C13" s="1" t="str">
        <f t="shared" si="0"/>
        <v>202112</v>
      </c>
      <c r="D13" s="1" t="str">
        <f t="shared" si="1"/>
        <v>2020</v>
      </c>
      <c r="E13" s="1" t="s">
        <v>54</v>
      </c>
      <c r="F13" s="1" t="s">
        <v>55</v>
      </c>
      <c r="G13" s="10">
        <v>19</v>
      </c>
      <c r="H13" s="10">
        <v>19</v>
      </c>
      <c r="I13" s="10">
        <v>0</v>
      </c>
      <c r="J13" s="10">
        <v>0</v>
      </c>
      <c r="K13" s="10">
        <v>3527.2</v>
      </c>
      <c r="L13" s="10">
        <v>2116.3200000000002</v>
      </c>
      <c r="M13" s="1" t="s">
        <v>18</v>
      </c>
      <c r="N13" s="1" t="s">
        <v>56</v>
      </c>
      <c r="O13" s="1" t="str">
        <f>"5998882"</f>
        <v>5998882</v>
      </c>
      <c r="P13" s="1" t="s">
        <v>19</v>
      </c>
      <c r="Q13" s="1" t="s">
        <v>38</v>
      </c>
      <c r="R13" s="1" t="s">
        <v>21</v>
      </c>
      <c r="S13" s="2">
        <v>44428</v>
      </c>
      <c r="T13" s="1"/>
    </row>
    <row r="14" spans="1:20" ht="20.25" customHeight="1">
      <c r="A14" s="1">
        <v>12</v>
      </c>
      <c r="B14" s="1" t="str">
        <f>"202109"</f>
        <v>202109</v>
      </c>
      <c r="C14" s="1" t="str">
        <f t="shared" si="0"/>
        <v>202112</v>
      </c>
      <c r="D14" s="1" t="str">
        <f t="shared" si="1"/>
        <v>2020</v>
      </c>
      <c r="E14" s="1" t="s">
        <v>57</v>
      </c>
      <c r="F14" s="1" t="s">
        <v>58</v>
      </c>
      <c r="G14" s="10">
        <v>2</v>
      </c>
      <c r="H14" s="10">
        <v>2</v>
      </c>
      <c r="I14" s="10">
        <v>0</v>
      </c>
      <c r="J14" s="10">
        <v>0</v>
      </c>
      <c r="K14" s="10">
        <v>376.79</v>
      </c>
      <c r="L14" s="10">
        <v>226.07</v>
      </c>
      <c r="M14" s="1" t="s">
        <v>18</v>
      </c>
      <c r="N14" s="1" t="s">
        <v>59</v>
      </c>
      <c r="O14" s="1" t="str">
        <f>"18941235911"</f>
        <v>18941235911</v>
      </c>
      <c r="P14" s="1" t="s">
        <v>19</v>
      </c>
      <c r="Q14" s="1" t="s">
        <v>38</v>
      </c>
      <c r="R14" s="1" t="s">
        <v>21</v>
      </c>
      <c r="S14" s="2">
        <v>44428</v>
      </c>
      <c r="T14" s="1"/>
    </row>
    <row r="15" spans="1:20" ht="20.25" customHeight="1">
      <c r="A15" s="1">
        <v>13</v>
      </c>
      <c r="B15" s="1" t="str">
        <f t="shared" ref="B15:B22" si="2">"202111"</f>
        <v>202111</v>
      </c>
      <c r="C15" s="1" t="str">
        <f t="shared" si="0"/>
        <v>202112</v>
      </c>
      <c r="D15" s="1" t="str">
        <f t="shared" si="1"/>
        <v>2020</v>
      </c>
      <c r="E15" s="1" t="s">
        <v>60</v>
      </c>
      <c r="F15" s="1" t="s">
        <v>61</v>
      </c>
      <c r="G15" s="10">
        <v>33</v>
      </c>
      <c r="H15" s="10">
        <v>34</v>
      </c>
      <c r="I15" s="10">
        <v>0</v>
      </c>
      <c r="J15" s="10">
        <v>0</v>
      </c>
      <c r="K15" s="10">
        <v>6266</v>
      </c>
      <c r="L15" s="10">
        <v>3759.6</v>
      </c>
      <c r="M15" s="1" t="s">
        <v>18</v>
      </c>
      <c r="N15" s="1" t="s">
        <v>62</v>
      </c>
      <c r="O15" s="1" t="str">
        <f>"13238970819"</f>
        <v>13238970819</v>
      </c>
      <c r="P15" s="1" t="s">
        <v>19</v>
      </c>
      <c r="Q15" s="1" t="s">
        <v>20</v>
      </c>
      <c r="R15" s="1" t="s">
        <v>21</v>
      </c>
      <c r="S15" s="2">
        <v>44505</v>
      </c>
      <c r="T15" s="1"/>
    </row>
    <row r="16" spans="1:20" ht="20.25" customHeight="1">
      <c r="A16" s="1">
        <v>14</v>
      </c>
      <c r="B16" s="1" t="str">
        <f t="shared" si="2"/>
        <v>202111</v>
      </c>
      <c r="C16" s="1" t="str">
        <f t="shared" si="0"/>
        <v>202112</v>
      </c>
      <c r="D16" s="1" t="str">
        <f t="shared" si="1"/>
        <v>2020</v>
      </c>
      <c r="E16" s="1" t="s">
        <v>63</v>
      </c>
      <c r="F16" s="1" t="s">
        <v>64</v>
      </c>
      <c r="G16" s="10">
        <v>133</v>
      </c>
      <c r="H16" s="10">
        <v>113</v>
      </c>
      <c r="I16" s="10">
        <v>7</v>
      </c>
      <c r="J16" s="10">
        <v>5.2629999999999999</v>
      </c>
      <c r="K16" s="10">
        <v>89648.8</v>
      </c>
      <c r="L16" s="10">
        <v>26894.639999999999</v>
      </c>
      <c r="M16" s="1" t="s">
        <v>18</v>
      </c>
      <c r="N16" s="1" t="s">
        <v>65</v>
      </c>
      <c r="O16" s="1" t="str">
        <f>"3223689"</f>
        <v>3223689</v>
      </c>
      <c r="P16" s="1" t="s">
        <v>19</v>
      </c>
      <c r="Q16" s="1" t="s">
        <v>20</v>
      </c>
      <c r="R16" s="1" t="s">
        <v>21</v>
      </c>
      <c r="S16" s="2">
        <v>44515</v>
      </c>
      <c r="T16" s="1"/>
    </row>
    <row r="17" spans="1:20" ht="20.25" customHeight="1">
      <c r="A17" s="1">
        <v>15</v>
      </c>
      <c r="B17" s="1" t="str">
        <f t="shared" si="2"/>
        <v>202111</v>
      </c>
      <c r="C17" s="1" t="str">
        <f t="shared" si="0"/>
        <v>202112</v>
      </c>
      <c r="D17" s="1" t="str">
        <f t="shared" si="1"/>
        <v>2020</v>
      </c>
      <c r="E17" s="1" t="s">
        <v>66</v>
      </c>
      <c r="F17" s="1" t="s">
        <v>67</v>
      </c>
      <c r="G17" s="10">
        <v>12</v>
      </c>
      <c r="H17" s="10">
        <v>13</v>
      </c>
      <c r="I17" s="10">
        <v>0</v>
      </c>
      <c r="J17" s="10">
        <v>0</v>
      </c>
      <c r="K17" s="10">
        <v>4596.08</v>
      </c>
      <c r="L17" s="10">
        <v>1378.82</v>
      </c>
      <c r="M17" s="1" t="s">
        <v>18</v>
      </c>
      <c r="N17" s="1" t="s">
        <v>68</v>
      </c>
      <c r="O17" s="1" t="str">
        <f>"3227510"</f>
        <v>3227510</v>
      </c>
      <c r="P17" s="1" t="s">
        <v>19</v>
      </c>
      <c r="Q17" s="1" t="s">
        <v>20</v>
      </c>
      <c r="R17" s="1" t="s">
        <v>21</v>
      </c>
      <c r="S17" s="2">
        <v>44515</v>
      </c>
      <c r="T17" s="1"/>
    </row>
    <row r="18" spans="1:20" ht="20.25" customHeight="1">
      <c r="A18" s="1">
        <v>16</v>
      </c>
      <c r="B18" s="1" t="str">
        <f t="shared" si="2"/>
        <v>202111</v>
      </c>
      <c r="C18" s="1" t="str">
        <f t="shared" si="0"/>
        <v>202112</v>
      </c>
      <c r="D18" s="1" t="str">
        <f t="shared" si="1"/>
        <v>2020</v>
      </c>
      <c r="E18" s="1" t="s">
        <v>69</v>
      </c>
      <c r="F18" s="1" t="s">
        <v>70</v>
      </c>
      <c r="G18" s="10">
        <v>3</v>
      </c>
      <c r="H18" s="10">
        <v>3</v>
      </c>
      <c r="I18" s="10">
        <v>0</v>
      </c>
      <c r="J18" s="10">
        <v>0</v>
      </c>
      <c r="K18" s="10">
        <v>557.70000000000005</v>
      </c>
      <c r="L18" s="10">
        <v>334.62</v>
      </c>
      <c r="M18" s="1" t="s">
        <v>18</v>
      </c>
      <c r="N18" s="1" t="s">
        <v>71</v>
      </c>
      <c r="O18" s="1" t="str">
        <f>"3277046"</f>
        <v>3277046</v>
      </c>
      <c r="P18" s="1" t="s">
        <v>19</v>
      </c>
      <c r="Q18" s="1" t="s">
        <v>20</v>
      </c>
      <c r="R18" s="1" t="s">
        <v>21</v>
      </c>
      <c r="S18" s="2">
        <v>44515</v>
      </c>
      <c r="T18" s="1"/>
    </row>
    <row r="19" spans="1:20" ht="20.25" customHeight="1">
      <c r="A19" s="1">
        <v>17</v>
      </c>
      <c r="B19" s="1" t="str">
        <f t="shared" si="2"/>
        <v>202111</v>
      </c>
      <c r="C19" s="1" t="str">
        <f t="shared" si="0"/>
        <v>202112</v>
      </c>
      <c r="D19" s="1" t="str">
        <f t="shared" si="1"/>
        <v>2020</v>
      </c>
      <c r="E19" s="1" t="s">
        <v>72</v>
      </c>
      <c r="F19" s="1" t="s">
        <v>73</v>
      </c>
      <c r="G19" s="10">
        <v>6</v>
      </c>
      <c r="H19" s="10">
        <v>8</v>
      </c>
      <c r="I19" s="10">
        <v>0</v>
      </c>
      <c r="J19" s="10">
        <v>0</v>
      </c>
      <c r="K19" s="10">
        <v>1487.2</v>
      </c>
      <c r="L19" s="10">
        <v>892.32</v>
      </c>
      <c r="M19" s="1" t="s">
        <v>18</v>
      </c>
      <c r="N19" s="1" t="s">
        <v>74</v>
      </c>
      <c r="O19" s="1" t="s">
        <v>75</v>
      </c>
      <c r="P19" s="1" t="s">
        <v>19</v>
      </c>
      <c r="Q19" s="1" t="s">
        <v>20</v>
      </c>
      <c r="R19" s="1" t="s">
        <v>21</v>
      </c>
      <c r="S19" s="2">
        <v>44515</v>
      </c>
      <c r="T19" s="1"/>
    </row>
    <row r="20" spans="1:20" ht="20.25" customHeight="1">
      <c r="A20" s="1">
        <v>18</v>
      </c>
      <c r="B20" s="1" t="str">
        <f t="shared" si="2"/>
        <v>202111</v>
      </c>
      <c r="C20" s="1" t="str">
        <f t="shared" si="0"/>
        <v>202112</v>
      </c>
      <c r="D20" s="1" t="str">
        <f t="shared" si="1"/>
        <v>2020</v>
      </c>
      <c r="E20" s="1" t="s">
        <v>76</v>
      </c>
      <c r="F20" s="1" t="s">
        <v>77</v>
      </c>
      <c r="G20" s="10">
        <v>2</v>
      </c>
      <c r="H20" s="10">
        <v>2</v>
      </c>
      <c r="I20" s="10">
        <v>0</v>
      </c>
      <c r="J20" s="10">
        <v>0</v>
      </c>
      <c r="K20" s="10">
        <v>375.3</v>
      </c>
      <c r="L20" s="10">
        <v>225.18</v>
      </c>
      <c r="M20" s="1" t="s">
        <v>18</v>
      </c>
      <c r="N20" s="1" t="s">
        <v>78</v>
      </c>
      <c r="O20" s="1" t="str">
        <f>"18641226783"</f>
        <v>18641226783</v>
      </c>
      <c r="P20" s="1" t="s">
        <v>19</v>
      </c>
      <c r="Q20" s="1" t="s">
        <v>20</v>
      </c>
      <c r="R20" s="1" t="s">
        <v>21</v>
      </c>
      <c r="S20" s="2">
        <v>44516</v>
      </c>
      <c r="T20" s="1"/>
    </row>
    <row r="21" spans="1:20" ht="20.25" customHeight="1">
      <c r="A21" s="1">
        <v>19</v>
      </c>
      <c r="B21" s="1" t="str">
        <f t="shared" si="2"/>
        <v>202111</v>
      </c>
      <c r="C21" s="1" t="str">
        <f t="shared" si="0"/>
        <v>202112</v>
      </c>
      <c r="D21" s="1" t="str">
        <f t="shared" si="1"/>
        <v>2020</v>
      </c>
      <c r="E21" s="1" t="str">
        <f>"932103815980877604"</f>
        <v>932103815980877604</v>
      </c>
      <c r="F21" s="1" t="s">
        <v>79</v>
      </c>
      <c r="G21" s="10">
        <v>3</v>
      </c>
      <c r="H21" s="10">
        <v>3</v>
      </c>
      <c r="I21" s="10">
        <v>0</v>
      </c>
      <c r="J21" s="10">
        <v>0</v>
      </c>
      <c r="K21" s="10">
        <v>563.1</v>
      </c>
      <c r="L21" s="10">
        <v>337.86</v>
      </c>
      <c r="M21" s="1" t="s">
        <v>18</v>
      </c>
      <c r="N21" s="1" t="s">
        <v>80</v>
      </c>
      <c r="O21" s="1" t="s">
        <v>81</v>
      </c>
      <c r="P21" s="1" t="s">
        <v>19</v>
      </c>
      <c r="Q21" s="1" t="s">
        <v>20</v>
      </c>
      <c r="R21" s="1" t="s">
        <v>21</v>
      </c>
      <c r="S21" s="2">
        <v>44516</v>
      </c>
      <c r="T21" s="1"/>
    </row>
    <row r="22" spans="1:20" ht="20.25" customHeight="1">
      <c r="A22" s="1">
        <v>20</v>
      </c>
      <c r="B22" s="1" t="str">
        <f t="shared" si="2"/>
        <v>202111</v>
      </c>
      <c r="C22" s="1" t="str">
        <f t="shared" si="0"/>
        <v>202112</v>
      </c>
      <c r="D22" s="1" t="str">
        <f t="shared" si="1"/>
        <v>2020</v>
      </c>
      <c r="E22" s="1" t="s">
        <v>82</v>
      </c>
      <c r="F22" s="1" t="s">
        <v>83</v>
      </c>
      <c r="G22" s="10">
        <v>1</v>
      </c>
      <c r="H22" s="10">
        <v>1</v>
      </c>
      <c r="I22" s="10">
        <v>0</v>
      </c>
      <c r="J22" s="10">
        <v>0</v>
      </c>
      <c r="K22" s="10">
        <v>185.9</v>
      </c>
      <c r="L22" s="10">
        <v>111.54</v>
      </c>
      <c r="M22" s="1" t="s">
        <v>18</v>
      </c>
      <c r="N22" s="1" t="s">
        <v>84</v>
      </c>
      <c r="O22" s="1" t="str">
        <f>"13390306846"</f>
        <v>13390306846</v>
      </c>
      <c r="P22" s="1" t="s">
        <v>19</v>
      </c>
      <c r="Q22" s="1" t="s">
        <v>26</v>
      </c>
      <c r="R22" s="1" t="s">
        <v>27</v>
      </c>
      <c r="S22" s="2">
        <v>44518</v>
      </c>
      <c r="T22" s="1"/>
    </row>
    <row r="23" spans="1:20" ht="20.25" customHeight="1">
      <c r="A23" s="1">
        <v>21</v>
      </c>
      <c r="B23" s="1" t="str">
        <f>"202109"</f>
        <v>202109</v>
      </c>
      <c r="C23" s="1" t="str">
        <f t="shared" si="0"/>
        <v>202112</v>
      </c>
      <c r="D23" s="1" t="str">
        <f t="shared" si="1"/>
        <v>2020</v>
      </c>
      <c r="E23" s="1" t="s">
        <v>85</v>
      </c>
      <c r="F23" s="1" t="s">
        <v>86</v>
      </c>
      <c r="G23" s="10">
        <v>4</v>
      </c>
      <c r="H23" s="10">
        <v>5</v>
      </c>
      <c r="I23" s="10">
        <v>0</v>
      </c>
      <c r="J23" s="10">
        <v>0</v>
      </c>
      <c r="K23" s="10">
        <v>815.85</v>
      </c>
      <c r="L23" s="10">
        <v>489.51</v>
      </c>
      <c r="M23" s="1" t="s">
        <v>18</v>
      </c>
      <c r="N23" s="1" t="s">
        <v>87</v>
      </c>
      <c r="O23" s="1" t="str">
        <f>"3679333"</f>
        <v>3679333</v>
      </c>
      <c r="P23" s="1" t="s">
        <v>19</v>
      </c>
      <c r="Q23" s="1" t="s">
        <v>38</v>
      </c>
      <c r="R23" s="1" t="s">
        <v>21</v>
      </c>
      <c r="S23" s="2">
        <v>44428</v>
      </c>
      <c r="T23" s="1"/>
    </row>
    <row r="24" spans="1:20" ht="20.25" customHeight="1">
      <c r="A24" s="1">
        <v>22</v>
      </c>
      <c r="B24" s="1" t="str">
        <f t="shared" ref="B24:B29" si="3">"202111"</f>
        <v>202111</v>
      </c>
      <c r="C24" s="1" t="str">
        <f t="shared" si="0"/>
        <v>202112</v>
      </c>
      <c r="D24" s="1" t="str">
        <f t="shared" si="1"/>
        <v>2020</v>
      </c>
      <c r="E24" s="1" t="s">
        <v>88</v>
      </c>
      <c r="F24" s="1" t="s">
        <v>89</v>
      </c>
      <c r="G24" s="10">
        <v>2</v>
      </c>
      <c r="H24" s="10">
        <v>2</v>
      </c>
      <c r="I24" s="10">
        <v>0</v>
      </c>
      <c r="J24" s="10">
        <v>0</v>
      </c>
      <c r="K24" s="10">
        <v>374.8</v>
      </c>
      <c r="L24" s="10">
        <v>224.88</v>
      </c>
      <c r="M24" s="1" t="s">
        <v>18</v>
      </c>
      <c r="N24" s="1" t="s">
        <v>90</v>
      </c>
      <c r="O24" s="1" t="str">
        <f>"18241240111"</f>
        <v>18241240111</v>
      </c>
      <c r="P24" s="1" t="s">
        <v>19</v>
      </c>
      <c r="Q24" s="1" t="s">
        <v>20</v>
      </c>
      <c r="R24" s="1" t="s">
        <v>21</v>
      </c>
      <c r="S24" s="2">
        <v>44505</v>
      </c>
      <c r="T24" s="1"/>
    </row>
    <row r="25" spans="1:20" ht="20.25" customHeight="1">
      <c r="A25" s="1">
        <v>23</v>
      </c>
      <c r="B25" s="1" t="str">
        <f t="shared" si="3"/>
        <v>202111</v>
      </c>
      <c r="C25" s="1" t="str">
        <f t="shared" si="0"/>
        <v>202112</v>
      </c>
      <c r="D25" s="1" t="str">
        <f t="shared" si="1"/>
        <v>2020</v>
      </c>
      <c r="E25" s="1" t="s">
        <v>91</v>
      </c>
      <c r="F25" s="1" t="s">
        <v>92</v>
      </c>
      <c r="G25" s="10">
        <v>1</v>
      </c>
      <c r="H25" s="10">
        <v>1</v>
      </c>
      <c r="I25" s="10">
        <v>0</v>
      </c>
      <c r="J25" s="10">
        <v>0</v>
      </c>
      <c r="K25" s="10">
        <v>548.65</v>
      </c>
      <c r="L25" s="10">
        <v>329.19</v>
      </c>
      <c r="M25" s="1" t="s">
        <v>18</v>
      </c>
      <c r="N25" s="1" t="s">
        <v>93</v>
      </c>
      <c r="O25" s="1" t="str">
        <f>"13998066696"</f>
        <v>13998066696</v>
      </c>
      <c r="P25" s="1" t="s">
        <v>19</v>
      </c>
      <c r="Q25" s="1" t="s">
        <v>20</v>
      </c>
      <c r="R25" s="1" t="s">
        <v>21</v>
      </c>
      <c r="S25" s="2">
        <v>44505</v>
      </c>
      <c r="T25" s="1"/>
    </row>
    <row r="26" spans="1:20" ht="20.25" customHeight="1">
      <c r="A26" s="1">
        <v>24</v>
      </c>
      <c r="B26" s="1" t="str">
        <f t="shared" si="3"/>
        <v>202111</v>
      </c>
      <c r="C26" s="1" t="str">
        <f t="shared" si="0"/>
        <v>202112</v>
      </c>
      <c r="D26" s="1" t="str">
        <f t="shared" si="1"/>
        <v>2020</v>
      </c>
      <c r="E26" s="1" t="s">
        <v>94</v>
      </c>
      <c r="F26" s="1" t="s">
        <v>95</v>
      </c>
      <c r="G26" s="10">
        <v>1</v>
      </c>
      <c r="H26" s="10">
        <v>1</v>
      </c>
      <c r="I26" s="10">
        <v>0</v>
      </c>
      <c r="J26" s="10">
        <v>0</v>
      </c>
      <c r="K26" s="10">
        <v>184.4</v>
      </c>
      <c r="L26" s="10">
        <v>110.64</v>
      </c>
      <c r="M26" s="1" t="s">
        <v>18</v>
      </c>
      <c r="N26" s="1" t="s">
        <v>96</v>
      </c>
      <c r="O26" s="1" t="str">
        <f>"15042252871"</f>
        <v>15042252871</v>
      </c>
      <c r="P26" s="1" t="s">
        <v>19</v>
      </c>
      <c r="Q26" s="1" t="s">
        <v>20</v>
      </c>
      <c r="R26" s="1" t="s">
        <v>21</v>
      </c>
      <c r="S26" s="2">
        <v>44517</v>
      </c>
      <c r="T26" s="1"/>
    </row>
    <row r="27" spans="1:20" ht="20.25" customHeight="1">
      <c r="A27" s="1">
        <v>25</v>
      </c>
      <c r="B27" s="1" t="str">
        <f t="shared" si="3"/>
        <v>202111</v>
      </c>
      <c r="C27" s="1" t="str">
        <f t="shared" si="0"/>
        <v>202112</v>
      </c>
      <c r="D27" s="1" t="str">
        <f t="shared" si="1"/>
        <v>2020</v>
      </c>
      <c r="E27" s="1" t="s">
        <v>97</v>
      </c>
      <c r="F27" s="1" t="s">
        <v>98</v>
      </c>
      <c r="G27" s="10">
        <v>12</v>
      </c>
      <c r="H27" s="10">
        <v>12</v>
      </c>
      <c r="I27" s="10">
        <v>0</v>
      </c>
      <c r="J27" s="10">
        <v>0</v>
      </c>
      <c r="K27" s="10">
        <v>2558.5</v>
      </c>
      <c r="L27" s="10">
        <v>1535.1</v>
      </c>
      <c r="M27" s="1" t="s">
        <v>18</v>
      </c>
      <c r="N27" s="1" t="s">
        <v>99</v>
      </c>
      <c r="O27" s="1" t="s">
        <v>100</v>
      </c>
      <c r="P27" s="1" t="s">
        <v>19</v>
      </c>
      <c r="Q27" s="1" t="s">
        <v>20</v>
      </c>
      <c r="R27" s="1" t="s">
        <v>21</v>
      </c>
      <c r="S27" s="2">
        <v>44517</v>
      </c>
      <c r="T27" s="1"/>
    </row>
    <row r="28" spans="1:20" ht="20.25" customHeight="1">
      <c r="A28" s="1">
        <v>26</v>
      </c>
      <c r="B28" s="1" t="str">
        <f t="shared" si="3"/>
        <v>202111</v>
      </c>
      <c r="C28" s="1" t="str">
        <f t="shared" si="0"/>
        <v>202112</v>
      </c>
      <c r="D28" s="1" t="str">
        <f t="shared" si="1"/>
        <v>2020</v>
      </c>
      <c r="E28" s="1" t="s">
        <v>101</v>
      </c>
      <c r="F28" s="1" t="s">
        <v>102</v>
      </c>
      <c r="G28" s="10">
        <v>1</v>
      </c>
      <c r="H28" s="10">
        <v>1</v>
      </c>
      <c r="I28" s="10">
        <v>0</v>
      </c>
      <c r="J28" s="10">
        <v>0</v>
      </c>
      <c r="K28" s="10">
        <v>185.4</v>
      </c>
      <c r="L28" s="10">
        <v>111.24</v>
      </c>
      <c r="M28" s="1" t="s">
        <v>18</v>
      </c>
      <c r="N28" s="1" t="s">
        <v>103</v>
      </c>
      <c r="O28" s="1" t="str">
        <f>"15998033396"</f>
        <v>15998033396</v>
      </c>
      <c r="P28" s="1" t="s">
        <v>19</v>
      </c>
      <c r="Q28" s="1" t="s">
        <v>20</v>
      </c>
      <c r="R28" s="1" t="s">
        <v>21</v>
      </c>
      <c r="S28" s="2">
        <v>44503</v>
      </c>
      <c r="T28" s="1"/>
    </row>
    <row r="29" spans="1:20" ht="20.25" customHeight="1">
      <c r="A29" s="1">
        <v>27</v>
      </c>
      <c r="B29" s="1" t="str">
        <f t="shared" si="3"/>
        <v>202111</v>
      </c>
      <c r="C29" s="1" t="str">
        <f t="shared" si="0"/>
        <v>202112</v>
      </c>
      <c r="D29" s="1" t="str">
        <f t="shared" si="1"/>
        <v>2020</v>
      </c>
      <c r="E29" s="1" t="s">
        <v>104</v>
      </c>
      <c r="F29" s="1" t="s">
        <v>105</v>
      </c>
      <c r="G29" s="10">
        <v>31</v>
      </c>
      <c r="H29" s="10">
        <v>33</v>
      </c>
      <c r="I29" s="10">
        <v>0</v>
      </c>
      <c r="J29" s="10">
        <v>0</v>
      </c>
      <c r="K29" s="10">
        <v>10236.14</v>
      </c>
      <c r="L29" s="10">
        <v>3070.84</v>
      </c>
      <c r="M29" s="1" t="s">
        <v>18</v>
      </c>
      <c r="N29" s="1" t="s">
        <v>106</v>
      </c>
      <c r="O29" s="1" t="s">
        <v>107</v>
      </c>
      <c r="P29" s="1" t="s">
        <v>19</v>
      </c>
      <c r="Q29" s="1" t="s">
        <v>20</v>
      </c>
      <c r="R29" s="1" t="s">
        <v>21</v>
      </c>
      <c r="S29" s="2">
        <v>44503</v>
      </c>
      <c r="T29" s="1"/>
    </row>
    <row r="30" spans="1:20" ht="20.25" customHeight="1">
      <c r="A30" s="1">
        <v>28</v>
      </c>
      <c r="B30" s="1" t="str">
        <f>"202111"</f>
        <v>202111</v>
      </c>
      <c r="C30" s="1" t="str">
        <f>"202112"</f>
        <v>202112</v>
      </c>
      <c r="D30" s="1" t="str">
        <f t="shared" si="1"/>
        <v>2020</v>
      </c>
      <c r="E30" s="1" t="s">
        <v>108</v>
      </c>
      <c r="F30" s="1" t="s">
        <v>109</v>
      </c>
      <c r="G30" s="10">
        <v>1</v>
      </c>
      <c r="H30" s="10">
        <v>1</v>
      </c>
      <c r="I30" s="10">
        <v>0</v>
      </c>
      <c r="J30" s="10">
        <v>0</v>
      </c>
      <c r="K30" s="10">
        <v>185.9</v>
      </c>
      <c r="L30" s="10">
        <v>111.54</v>
      </c>
      <c r="M30" s="1" t="s">
        <v>18</v>
      </c>
      <c r="N30" s="1" t="s">
        <v>110</v>
      </c>
      <c r="O30" s="1" t="str">
        <f>"13889742685"</f>
        <v>13889742685</v>
      </c>
      <c r="P30" s="1" t="s">
        <v>19</v>
      </c>
      <c r="Q30" s="1" t="s">
        <v>20</v>
      </c>
      <c r="R30" s="1" t="s">
        <v>21</v>
      </c>
      <c r="S30" s="2">
        <v>44505</v>
      </c>
      <c r="T30" s="1"/>
    </row>
    <row r="31" spans="1:20" ht="20.25" customHeight="1">
      <c r="A31" s="1">
        <v>29</v>
      </c>
      <c r="B31" s="1" t="str">
        <f>"202111"</f>
        <v>202111</v>
      </c>
      <c r="C31" s="1" t="str">
        <f>"202112"</f>
        <v>202112</v>
      </c>
      <c r="D31" s="1" t="str">
        <f t="shared" si="1"/>
        <v>2020</v>
      </c>
      <c r="E31" s="1" t="s">
        <v>111</v>
      </c>
      <c r="F31" s="1" t="s">
        <v>112</v>
      </c>
      <c r="G31" s="10">
        <v>4</v>
      </c>
      <c r="H31" s="10">
        <v>4</v>
      </c>
      <c r="I31" s="10">
        <v>0</v>
      </c>
      <c r="J31" s="10">
        <v>0</v>
      </c>
      <c r="K31" s="10">
        <v>744.6</v>
      </c>
      <c r="L31" s="10">
        <v>446.76</v>
      </c>
      <c r="M31" s="1" t="s">
        <v>18</v>
      </c>
      <c r="N31" s="1" t="s">
        <v>113</v>
      </c>
      <c r="O31" s="1" t="str">
        <f>"13842238211"</f>
        <v>13842238211</v>
      </c>
      <c r="P31" s="1" t="s">
        <v>19</v>
      </c>
      <c r="Q31" s="1" t="s">
        <v>20</v>
      </c>
      <c r="R31" s="1" t="s">
        <v>21</v>
      </c>
      <c r="S31" s="2">
        <v>44510</v>
      </c>
      <c r="T31" s="1"/>
    </row>
    <row r="32" spans="1:20" ht="20.25" customHeight="1">
      <c r="A32" s="1">
        <v>30</v>
      </c>
      <c r="B32" s="1" t="str">
        <f>"202111"</f>
        <v>202111</v>
      </c>
      <c r="C32" s="1" t="str">
        <f>"202112"</f>
        <v>202112</v>
      </c>
      <c r="D32" s="1" t="str">
        <f t="shared" si="1"/>
        <v>2020</v>
      </c>
      <c r="E32" s="1" t="s">
        <v>114</v>
      </c>
      <c r="F32" s="1" t="s">
        <v>115</v>
      </c>
      <c r="G32" s="10">
        <v>2</v>
      </c>
      <c r="H32" s="10">
        <v>2</v>
      </c>
      <c r="I32" s="10">
        <v>0</v>
      </c>
      <c r="J32" s="10">
        <v>0</v>
      </c>
      <c r="K32" s="10">
        <v>367.8</v>
      </c>
      <c r="L32" s="10">
        <v>220.68</v>
      </c>
      <c r="M32" s="1" t="s">
        <v>18</v>
      </c>
      <c r="N32" s="1" t="s">
        <v>116</v>
      </c>
      <c r="O32" s="1" t="str">
        <f>"13941269805"</f>
        <v>13941269805</v>
      </c>
      <c r="P32" s="1" t="s">
        <v>19</v>
      </c>
      <c r="Q32" s="1" t="s">
        <v>20</v>
      </c>
      <c r="R32" s="1" t="s">
        <v>21</v>
      </c>
      <c r="S32" s="2">
        <v>44510</v>
      </c>
      <c r="T32" s="1"/>
    </row>
    <row r="33" spans="1:20" s="7" customFormat="1" ht="20.25" customHeight="1">
      <c r="A33" s="1">
        <v>31</v>
      </c>
      <c r="B33" s="5" t="str">
        <f>"202109"</f>
        <v>202109</v>
      </c>
      <c r="C33" s="5" t="str">
        <f>"202112"</f>
        <v>202112</v>
      </c>
      <c r="D33" s="5" t="str">
        <f t="shared" si="1"/>
        <v>2020</v>
      </c>
      <c r="E33" s="5" t="str">
        <f>"912103816961652084"</f>
        <v>912103816961652084</v>
      </c>
      <c r="F33" s="5" t="s">
        <v>117</v>
      </c>
      <c r="G33" s="11">
        <v>2</v>
      </c>
      <c r="H33" s="11">
        <v>2</v>
      </c>
      <c r="I33" s="11">
        <v>0</v>
      </c>
      <c r="J33" s="11">
        <v>0</v>
      </c>
      <c r="K33" s="11">
        <v>369.8</v>
      </c>
      <c r="L33" s="11">
        <v>221.88</v>
      </c>
      <c r="M33" s="5" t="s">
        <v>18</v>
      </c>
      <c r="N33" s="5" t="s">
        <v>118</v>
      </c>
      <c r="O33" s="5" t="s">
        <v>119</v>
      </c>
      <c r="P33" s="5" t="s">
        <v>19</v>
      </c>
      <c r="Q33" s="5" t="s">
        <v>38</v>
      </c>
      <c r="R33" s="5" t="s">
        <v>21</v>
      </c>
      <c r="S33" s="6">
        <v>44428</v>
      </c>
      <c r="T33" s="5"/>
    </row>
    <row r="34" spans="1:20" ht="20.25" customHeight="1">
      <c r="A34" s="1">
        <v>32</v>
      </c>
      <c r="B34" s="1" t="str">
        <f>"202111"</f>
        <v>202111</v>
      </c>
      <c r="C34" s="1" t="str">
        <f t="shared" ref="C34:C97" si="4">"202112"</f>
        <v>202112</v>
      </c>
      <c r="D34" s="1" t="str">
        <f t="shared" si="1"/>
        <v>2020</v>
      </c>
      <c r="E34" s="1" t="s">
        <v>120</v>
      </c>
      <c r="F34" s="1" t="s">
        <v>121</v>
      </c>
      <c r="G34" s="10">
        <v>1</v>
      </c>
      <c r="H34" s="10">
        <v>2</v>
      </c>
      <c r="I34" s="10">
        <v>0</v>
      </c>
      <c r="J34" s="10">
        <v>0</v>
      </c>
      <c r="K34" s="10">
        <v>864.55</v>
      </c>
      <c r="L34" s="10">
        <v>518.73</v>
      </c>
      <c r="M34" s="1" t="s">
        <v>18</v>
      </c>
      <c r="N34" s="1" t="s">
        <v>122</v>
      </c>
      <c r="O34" s="1" t="str">
        <f>"15641277478"</f>
        <v>15641277478</v>
      </c>
      <c r="P34" s="1" t="s">
        <v>19</v>
      </c>
      <c r="Q34" s="1" t="s">
        <v>26</v>
      </c>
      <c r="R34" s="1" t="s">
        <v>27</v>
      </c>
      <c r="S34" s="2">
        <v>44511</v>
      </c>
      <c r="T34" s="1"/>
    </row>
    <row r="35" spans="1:20" ht="20.25" customHeight="1">
      <c r="A35" s="1">
        <v>33</v>
      </c>
      <c r="B35" s="1" t="str">
        <f>"202111"</f>
        <v>202111</v>
      </c>
      <c r="C35" s="1" t="str">
        <f t="shared" si="4"/>
        <v>202112</v>
      </c>
      <c r="D35" s="1" t="str">
        <f t="shared" si="1"/>
        <v>2020</v>
      </c>
      <c r="E35" s="1" t="s">
        <v>123</v>
      </c>
      <c r="F35" s="1" t="s">
        <v>124</v>
      </c>
      <c r="G35" s="10">
        <v>1</v>
      </c>
      <c r="H35" s="10">
        <v>1</v>
      </c>
      <c r="I35" s="10">
        <v>0</v>
      </c>
      <c r="J35" s="10">
        <v>0</v>
      </c>
      <c r="K35" s="10">
        <v>183.4</v>
      </c>
      <c r="L35" s="10">
        <v>110.04</v>
      </c>
      <c r="M35" s="1" t="s">
        <v>18</v>
      </c>
      <c r="N35" s="1" t="s">
        <v>125</v>
      </c>
      <c r="O35" s="1" t="str">
        <f>"3667273"</f>
        <v>3667273</v>
      </c>
      <c r="P35" s="1" t="s">
        <v>19</v>
      </c>
      <c r="Q35" s="1" t="s">
        <v>20</v>
      </c>
      <c r="R35" s="1" t="s">
        <v>21</v>
      </c>
      <c r="S35" s="2">
        <v>44511</v>
      </c>
      <c r="T35" s="1"/>
    </row>
    <row r="36" spans="1:20" ht="20.25" customHeight="1">
      <c r="A36" s="1">
        <v>34</v>
      </c>
      <c r="B36" s="1" t="str">
        <f>"202109"</f>
        <v>202109</v>
      </c>
      <c r="C36" s="1" t="str">
        <f t="shared" si="4"/>
        <v>202112</v>
      </c>
      <c r="D36" s="1" t="str">
        <f t="shared" si="1"/>
        <v>2020</v>
      </c>
      <c r="E36" s="1" t="s">
        <v>126</v>
      </c>
      <c r="F36" s="1" t="s">
        <v>127</v>
      </c>
      <c r="G36" s="10">
        <v>3</v>
      </c>
      <c r="H36" s="10">
        <v>3</v>
      </c>
      <c r="I36" s="10">
        <v>0</v>
      </c>
      <c r="J36" s="10">
        <v>0</v>
      </c>
      <c r="K36" s="10">
        <v>563.20000000000005</v>
      </c>
      <c r="L36" s="10">
        <v>337.92</v>
      </c>
      <c r="M36" s="1" t="s">
        <v>18</v>
      </c>
      <c r="N36" s="1" t="s">
        <v>49</v>
      </c>
      <c r="O36" s="1" t="s">
        <v>50</v>
      </c>
      <c r="P36" s="1" t="s">
        <v>19</v>
      </c>
      <c r="Q36" s="1" t="s">
        <v>38</v>
      </c>
      <c r="R36" s="1" t="s">
        <v>21</v>
      </c>
      <c r="S36" s="2">
        <v>44428</v>
      </c>
      <c r="T36" s="1"/>
    </row>
    <row r="37" spans="1:20" ht="20.25" customHeight="1">
      <c r="A37" s="1">
        <v>35</v>
      </c>
      <c r="B37" s="1" t="str">
        <f>"202109"</f>
        <v>202109</v>
      </c>
      <c r="C37" s="1" t="str">
        <f t="shared" si="4"/>
        <v>202112</v>
      </c>
      <c r="D37" s="1" t="str">
        <f t="shared" si="1"/>
        <v>2020</v>
      </c>
      <c r="E37" s="1" t="s">
        <v>128</v>
      </c>
      <c r="F37" s="1" t="s">
        <v>129</v>
      </c>
      <c r="G37" s="10">
        <v>3</v>
      </c>
      <c r="H37" s="10">
        <v>3</v>
      </c>
      <c r="I37" s="10">
        <v>0</v>
      </c>
      <c r="J37" s="10">
        <v>0</v>
      </c>
      <c r="K37" s="10">
        <v>562.20000000000005</v>
      </c>
      <c r="L37" s="10">
        <v>337.32</v>
      </c>
      <c r="M37" s="1" t="s">
        <v>18</v>
      </c>
      <c r="N37" s="1" t="s">
        <v>130</v>
      </c>
      <c r="O37" s="1" t="s">
        <v>131</v>
      </c>
      <c r="P37" s="1" t="s">
        <v>19</v>
      </c>
      <c r="Q37" s="1" t="s">
        <v>38</v>
      </c>
      <c r="R37" s="1" t="s">
        <v>21</v>
      </c>
      <c r="S37" s="2">
        <v>44428</v>
      </c>
      <c r="T37" s="1"/>
    </row>
    <row r="38" spans="1:20" ht="20.25" customHeight="1">
      <c r="A38" s="1">
        <v>36</v>
      </c>
      <c r="B38" s="1" t="str">
        <f t="shared" ref="B38:B69" si="5">"202111"</f>
        <v>202111</v>
      </c>
      <c r="C38" s="1" t="str">
        <f t="shared" si="4"/>
        <v>202112</v>
      </c>
      <c r="D38" s="1" t="str">
        <f t="shared" si="1"/>
        <v>2020</v>
      </c>
      <c r="E38" s="1" t="s">
        <v>132</v>
      </c>
      <c r="F38" s="1" t="s">
        <v>133</v>
      </c>
      <c r="G38" s="10">
        <v>5</v>
      </c>
      <c r="H38" s="10">
        <v>6</v>
      </c>
      <c r="I38" s="10">
        <v>0</v>
      </c>
      <c r="J38" s="10">
        <v>0</v>
      </c>
      <c r="K38" s="10">
        <v>1109.4000000000001</v>
      </c>
      <c r="L38" s="10">
        <v>665.64</v>
      </c>
      <c r="M38" s="1" t="s">
        <v>18</v>
      </c>
      <c r="N38" s="1" t="s">
        <v>134</v>
      </c>
      <c r="O38" s="1" t="s">
        <v>135</v>
      </c>
      <c r="P38" s="1" t="s">
        <v>19</v>
      </c>
      <c r="Q38" s="1" t="s">
        <v>20</v>
      </c>
      <c r="R38" s="1" t="s">
        <v>21</v>
      </c>
      <c r="S38" s="2">
        <v>44512</v>
      </c>
      <c r="T38" s="1"/>
    </row>
    <row r="39" spans="1:20" ht="20.25" customHeight="1">
      <c r="A39" s="1">
        <v>37</v>
      </c>
      <c r="B39" s="1" t="str">
        <f t="shared" si="5"/>
        <v>202111</v>
      </c>
      <c r="C39" s="1" t="str">
        <f t="shared" si="4"/>
        <v>202112</v>
      </c>
      <c r="D39" s="1" t="str">
        <f t="shared" si="1"/>
        <v>2020</v>
      </c>
      <c r="E39" s="1" t="s">
        <v>136</v>
      </c>
      <c r="F39" s="1" t="s">
        <v>137</v>
      </c>
      <c r="G39" s="10">
        <v>1</v>
      </c>
      <c r="H39" s="10">
        <v>1</v>
      </c>
      <c r="I39" s="10">
        <v>0</v>
      </c>
      <c r="J39" s="10">
        <v>0</v>
      </c>
      <c r="K39" s="10">
        <v>187.65</v>
      </c>
      <c r="L39" s="10">
        <v>112.59</v>
      </c>
      <c r="M39" s="1" t="s">
        <v>18</v>
      </c>
      <c r="N39" s="1" t="s">
        <v>138</v>
      </c>
      <c r="O39" s="1" t="str">
        <f>"13204226233"</f>
        <v>13204226233</v>
      </c>
      <c r="P39" s="1" t="s">
        <v>19</v>
      </c>
      <c r="Q39" s="1" t="s">
        <v>20</v>
      </c>
      <c r="R39" s="1" t="s">
        <v>21</v>
      </c>
      <c r="S39" s="2">
        <v>44512</v>
      </c>
      <c r="T39" s="1"/>
    </row>
    <row r="40" spans="1:20" ht="20.25" customHeight="1">
      <c r="A40" s="1">
        <v>38</v>
      </c>
      <c r="B40" s="1" t="str">
        <f t="shared" si="5"/>
        <v>202111</v>
      </c>
      <c r="C40" s="1" t="str">
        <f t="shared" si="4"/>
        <v>202112</v>
      </c>
      <c r="D40" s="1" t="str">
        <f t="shared" si="1"/>
        <v>2020</v>
      </c>
      <c r="E40" s="1" t="s">
        <v>139</v>
      </c>
      <c r="F40" s="1" t="s">
        <v>140</v>
      </c>
      <c r="G40" s="10">
        <v>50</v>
      </c>
      <c r="H40" s="10">
        <v>211</v>
      </c>
      <c r="I40" s="10">
        <v>0</v>
      </c>
      <c r="J40" s="10">
        <v>0</v>
      </c>
      <c r="K40" s="10">
        <v>23057.55</v>
      </c>
      <c r="L40" s="10">
        <v>13834.53</v>
      </c>
      <c r="M40" s="1" t="s">
        <v>18</v>
      </c>
      <c r="N40" s="1" t="s">
        <v>141</v>
      </c>
      <c r="O40" s="1" t="str">
        <f>"04123306333"</f>
        <v>04123306333</v>
      </c>
      <c r="P40" s="1" t="s">
        <v>19</v>
      </c>
      <c r="Q40" s="1" t="s">
        <v>20</v>
      </c>
      <c r="R40" s="1" t="s">
        <v>21</v>
      </c>
      <c r="S40" s="2">
        <v>44504</v>
      </c>
      <c r="T40" s="1"/>
    </row>
    <row r="41" spans="1:20" ht="20.25" customHeight="1">
      <c r="A41" s="1">
        <v>39</v>
      </c>
      <c r="B41" s="1" t="str">
        <f t="shared" si="5"/>
        <v>202111</v>
      </c>
      <c r="C41" s="1" t="str">
        <f t="shared" si="4"/>
        <v>202112</v>
      </c>
      <c r="D41" s="1" t="str">
        <f t="shared" si="1"/>
        <v>2020</v>
      </c>
      <c r="E41" s="1" t="s">
        <v>142</v>
      </c>
      <c r="F41" s="1" t="s">
        <v>143</v>
      </c>
      <c r="G41" s="10">
        <v>1</v>
      </c>
      <c r="H41" s="10">
        <v>1</v>
      </c>
      <c r="I41" s="10">
        <v>0</v>
      </c>
      <c r="J41" s="10">
        <v>0</v>
      </c>
      <c r="K41" s="10">
        <v>185.9</v>
      </c>
      <c r="L41" s="10">
        <v>111.54</v>
      </c>
      <c r="M41" s="1" t="s">
        <v>18</v>
      </c>
      <c r="N41" s="1" t="s">
        <v>144</v>
      </c>
      <c r="O41" s="1" t="str">
        <f>"3210258"</f>
        <v>3210258</v>
      </c>
      <c r="P41" s="1" t="s">
        <v>19</v>
      </c>
      <c r="Q41" s="1" t="s">
        <v>20</v>
      </c>
      <c r="R41" s="1" t="s">
        <v>21</v>
      </c>
      <c r="S41" s="2">
        <v>44515</v>
      </c>
      <c r="T41" s="1"/>
    </row>
    <row r="42" spans="1:20" ht="20.25" customHeight="1">
      <c r="A42" s="1">
        <v>40</v>
      </c>
      <c r="B42" s="1" t="str">
        <f t="shared" si="5"/>
        <v>202111</v>
      </c>
      <c r="C42" s="1" t="str">
        <f t="shared" si="4"/>
        <v>202112</v>
      </c>
      <c r="D42" s="1" t="str">
        <f t="shared" si="1"/>
        <v>2020</v>
      </c>
      <c r="E42" s="1" t="s">
        <v>145</v>
      </c>
      <c r="F42" s="1" t="s">
        <v>146</v>
      </c>
      <c r="G42" s="10">
        <v>1</v>
      </c>
      <c r="H42" s="10">
        <v>1</v>
      </c>
      <c r="I42" s="10">
        <v>0</v>
      </c>
      <c r="J42" s="10">
        <v>0</v>
      </c>
      <c r="K42" s="10">
        <v>187.4</v>
      </c>
      <c r="L42" s="10">
        <v>112.44</v>
      </c>
      <c r="M42" s="1" t="s">
        <v>18</v>
      </c>
      <c r="N42" s="1" t="s">
        <v>147</v>
      </c>
      <c r="O42" s="1" t="str">
        <f>"8383377"</f>
        <v>8383377</v>
      </c>
      <c r="P42" s="1" t="s">
        <v>19</v>
      </c>
      <c r="Q42" s="1" t="s">
        <v>20</v>
      </c>
      <c r="R42" s="1" t="s">
        <v>21</v>
      </c>
      <c r="S42" s="2">
        <v>44517</v>
      </c>
      <c r="T42" s="1"/>
    </row>
    <row r="43" spans="1:20" ht="20.25" customHeight="1">
      <c r="A43" s="1">
        <v>41</v>
      </c>
      <c r="B43" s="1" t="str">
        <f t="shared" si="5"/>
        <v>202111</v>
      </c>
      <c r="C43" s="1" t="str">
        <f t="shared" si="4"/>
        <v>202112</v>
      </c>
      <c r="D43" s="1" t="str">
        <f t="shared" si="1"/>
        <v>2020</v>
      </c>
      <c r="E43" s="1" t="s">
        <v>148</v>
      </c>
      <c r="F43" s="1" t="s">
        <v>149</v>
      </c>
      <c r="G43" s="10">
        <v>60</v>
      </c>
      <c r="H43" s="10">
        <v>102</v>
      </c>
      <c r="I43" s="10">
        <v>0</v>
      </c>
      <c r="J43" s="10">
        <v>0</v>
      </c>
      <c r="K43" s="10">
        <v>14423.65</v>
      </c>
      <c r="L43" s="10">
        <v>8654.19</v>
      </c>
      <c r="M43" s="1" t="s">
        <v>18</v>
      </c>
      <c r="N43" s="1" t="s">
        <v>150</v>
      </c>
      <c r="O43" s="1" t="str">
        <f>"8913438"</f>
        <v>8913438</v>
      </c>
      <c r="P43" s="1" t="s">
        <v>19</v>
      </c>
      <c r="Q43" s="1" t="s">
        <v>20</v>
      </c>
      <c r="R43" s="1" t="s">
        <v>21</v>
      </c>
      <c r="S43" s="2">
        <v>44518</v>
      </c>
      <c r="T43" s="1"/>
    </row>
    <row r="44" spans="1:20" ht="20.25" customHeight="1">
      <c r="A44" s="1">
        <v>42</v>
      </c>
      <c r="B44" s="1" t="str">
        <f t="shared" si="5"/>
        <v>202111</v>
      </c>
      <c r="C44" s="1" t="str">
        <f t="shared" si="4"/>
        <v>202112</v>
      </c>
      <c r="D44" s="1" t="str">
        <f t="shared" si="1"/>
        <v>2020</v>
      </c>
      <c r="E44" s="1" t="s">
        <v>151</v>
      </c>
      <c r="F44" s="1" t="s">
        <v>152</v>
      </c>
      <c r="G44" s="10">
        <v>15</v>
      </c>
      <c r="H44" s="10">
        <v>18</v>
      </c>
      <c r="I44" s="10">
        <v>0</v>
      </c>
      <c r="J44" s="10">
        <v>0</v>
      </c>
      <c r="K44" s="10">
        <v>3542.4</v>
      </c>
      <c r="L44" s="10">
        <v>2125.44</v>
      </c>
      <c r="M44" s="1" t="s">
        <v>18</v>
      </c>
      <c r="N44" s="1" t="s">
        <v>153</v>
      </c>
      <c r="O44" s="1" t="s">
        <v>154</v>
      </c>
      <c r="P44" s="1" t="s">
        <v>19</v>
      </c>
      <c r="Q44" s="1" t="s">
        <v>20</v>
      </c>
      <c r="R44" s="1" t="s">
        <v>21</v>
      </c>
      <c r="S44" s="2">
        <v>44518</v>
      </c>
      <c r="T44" s="1"/>
    </row>
    <row r="45" spans="1:20" ht="20.25" customHeight="1">
      <c r="A45" s="1">
        <v>43</v>
      </c>
      <c r="B45" s="1" t="str">
        <f t="shared" si="5"/>
        <v>202111</v>
      </c>
      <c r="C45" s="1" t="str">
        <f t="shared" si="4"/>
        <v>202112</v>
      </c>
      <c r="D45" s="1" t="str">
        <f t="shared" si="1"/>
        <v>2020</v>
      </c>
      <c r="E45" s="1" t="s">
        <v>155</v>
      </c>
      <c r="F45" s="1" t="s">
        <v>156</v>
      </c>
      <c r="G45" s="10">
        <v>5</v>
      </c>
      <c r="H45" s="10">
        <v>5</v>
      </c>
      <c r="I45" s="10">
        <v>0</v>
      </c>
      <c r="J45" s="10">
        <v>0</v>
      </c>
      <c r="K45" s="10">
        <v>925.5</v>
      </c>
      <c r="L45" s="10">
        <v>555.29999999999995</v>
      </c>
      <c r="M45" s="1" t="s">
        <v>18</v>
      </c>
      <c r="N45" s="1" t="s">
        <v>157</v>
      </c>
      <c r="O45" s="1" t="str">
        <f>"13304204056"</f>
        <v>13304204056</v>
      </c>
      <c r="P45" s="1" t="s">
        <v>19</v>
      </c>
      <c r="Q45" s="1" t="s">
        <v>20</v>
      </c>
      <c r="R45" s="1" t="s">
        <v>21</v>
      </c>
      <c r="S45" s="2">
        <v>44518</v>
      </c>
      <c r="T45" s="1"/>
    </row>
    <row r="46" spans="1:20" ht="20.25" customHeight="1">
      <c r="A46" s="1">
        <v>44</v>
      </c>
      <c r="B46" s="1" t="str">
        <f t="shared" si="5"/>
        <v>202111</v>
      </c>
      <c r="C46" s="1" t="str">
        <f t="shared" si="4"/>
        <v>202112</v>
      </c>
      <c r="D46" s="1" t="str">
        <f t="shared" si="1"/>
        <v>2020</v>
      </c>
      <c r="E46" s="1" t="str">
        <f>"912103812416006130"</f>
        <v>912103812416006130</v>
      </c>
      <c r="F46" s="1" t="s">
        <v>158</v>
      </c>
      <c r="G46" s="10">
        <v>13</v>
      </c>
      <c r="H46" s="10">
        <v>14</v>
      </c>
      <c r="I46" s="10">
        <v>0</v>
      </c>
      <c r="J46" s="10">
        <v>0</v>
      </c>
      <c r="K46" s="10">
        <v>2439.6</v>
      </c>
      <c r="L46" s="10">
        <v>1463.76</v>
      </c>
      <c r="M46" s="1" t="s">
        <v>18</v>
      </c>
      <c r="N46" s="1" t="s">
        <v>159</v>
      </c>
      <c r="O46" s="1" t="str">
        <f>"3242555"</f>
        <v>3242555</v>
      </c>
      <c r="P46" s="1" t="s">
        <v>19</v>
      </c>
      <c r="Q46" s="1" t="s">
        <v>20</v>
      </c>
      <c r="R46" s="1" t="s">
        <v>21</v>
      </c>
      <c r="S46" s="2">
        <v>44519</v>
      </c>
      <c r="T46" s="1"/>
    </row>
    <row r="47" spans="1:20" ht="20.25" customHeight="1">
      <c r="A47" s="1">
        <v>45</v>
      </c>
      <c r="B47" s="1" t="str">
        <f t="shared" si="5"/>
        <v>202111</v>
      </c>
      <c r="C47" s="1" t="str">
        <f t="shared" si="4"/>
        <v>202112</v>
      </c>
      <c r="D47" s="1" t="str">
        <f t="shared" si="1"/>
        <v>2020</v>
      </c>
      <c r="E47" s="1" t="str">
        <f>"912103810811235626"</f>
        <v>912103810811235626</v>
      </c>
      <c r="F47" s="1" t="s">
        <v>160</v>
      </c>
      <c r="G47" s="10">
        <v>3</v>
      </c>
      <c r="H47" s="10">
        <v>12</v>
      </c>
      <c r="I47" s="10">
        <v>0</v>
      </c>
      <c r="J47" s="10">
        <v>0</v>
      </c>
      <c r="K47" s="10">
        <v>1381.9</v>
      </c>
      <c r="L47" s="10">
        <v>829.14</v>
      </c>
      <c r="M47" s="1" t="s">
        <v>18</v>
      </c>
      <c r="N47" s="1" t="s">
        <v>161</v>
      </c>
      <c r="O47" s="1" t="s">
        <v>162</v>
      </c>
      <c r="P47" s="1" t="s">
        <v>19</v>
      </c>
      <c r="Q47" s="1" t="s">
        <v>20</v>
      </c>
      <c r="R47" s="1" t="s">
        <v>21</v>
      </c>
      <c r="S47" s="2">
        <v>44519</v>
      </c>
      <c r="T47" s="1"/>
    </row>
    <row r="48" spans="1:20" ht="20.25" customHeight="1">
      <c r="A48" s="1">
        <v>46</v>
      </c>
      <c r="B48" s="1" t="str">
        <f t="shared" si="5"/>
        <v>202111</v>
      </c>
      <c r="C48" s="1" t="str">
        <f t="shared" si="4"/>
        <v>202112</v>
      </c>
      <c r="D48" s="1" t="str">
        <f t="shared" si="1"/>
        <v>2020</v>
      </c>
      <c r="E48" s="1" t="s">
        <v>163</v>
      </c>
      <c r="F48" s="1" t="s">
        <v>164</v>
      </c>
      <c r="G48" s="10">
        <v>59</v>
      </c>
      <c r="H48" s="10">
        <v>20</v>
      </c>
      <c r="I48" s="10">
        <v>0</v>
      </c>
      <c r="J48" s="10">
        <v>0</v>
      </c>
      <c r="K48" s="10">
        <v>9101.7000000000007</v>
      </c>
      <c r="L48" s="10">
        <v>5461.02</v>
      </c>
      <c r="M48" s="1" t="s">
        <v>18</v>
      </c>
      <c r="N48" s="1" t="s">
        <v>165</v>
      </c>
      <c r="O48" s="1" t="s">
        <v>166</v>
      </c>
      <c r="P48" s="1" t="s">
        <v>19</v>
      </c>
      <c r="Q48" s="1" t="s">
        <v>20</v>
      </c>
      <c r="R48" s="1" t="s">
        <v>21</v>
      </c>
      <c r="S48" s="2">
        <v>44519</v>
      </c>
      <c r="T48" s="1"/>
    </row>
    <row r="49" spans="1:20" ht="20.25" customHeight="1">
      <c r="A49" s="1">
        <v>47</v>
      </c>
      <c r="B49" s="1" t="str">
        <f t="shared" si="5"/>
        <v>202111</v>
      </c>
      <c r="C49" s="1" t="str">
        <f t="shared" si="4"/>
        <v>202112</v>
      </c>
      <c r="D49" s="1" t="str">
        <f t="shared" si="1"/>
        <v>2020</v>
      </c>
      <c r="E49" s="1" t="s">
        <v>167</v>
      </c>
      <c r="F49" s="1" t="s">
        <v>168</v>
      </c>
      <c r="G49" s="10">
        <v>2</v>
      </c>
      <c r="H49" s="10">
        <v>2</v>
      </c>
      <c r="I49" s="10">
        <v>0</v>
      </c>
      <c r="J49" s="10">
        <v>0</v>
      </c>
      <c r="K49" s="10">
        <v>530</v>
      </c>
      <c r="L49" s="10">
        <v>318</v>
      </c>
      <c r="M49" s="1" t="s">
        <v>18</v>
      </c>
      <c r="N49" s="1" t="s">
        <v>169</v>
      </c>
      <c r="O49" s="1" t="str">
        <f>"13352107772"</f>
        <v>13352107772</v>
      </c>
      <c r="P49" s="1" t="s">
        <v>19</v>
      </c>
      <c r="Q49" s="1" t="s">
        <v>20</v>
      </c>
      <c r="R49" s="1" t="s">
        <v>21</v>
      </c>
      <c r="S49" s="2">
        <v>44504</v>
      </c>
      <c r="T49" s="1"/>
    </row>
    <row r="50" spans="1:20" ht="20.25" customHeight="1">
      <c r="A50" s="1">
        <v>48</v>
      </c>
      <c r="B50" s="1" t="str">
        <f t="shared" si="5"/>
        <v>202111</v>
      </c>
      <c r="C50" s="1" t="str">
        <f t="shared" si="4"/>
        <v>202112</v>
      </c>
      <c r="D50" s="1" t="str">
        <f t="shared" si="1"/>
        <v>2020</v>
      </c>
      <c r="E50" s="1" t="s">
        <v>170</v>
      </c>
      <c r="F50" s="1" t="s">
        <v>171</v>
      </c>
      <c r="G50" s="10">
        <v>1</v>
      </c>
      <c r="H50" s="10">
        <v>1</v>
      </c>
      <c r="I50" s="10">
        <v>0</v>
      </c>
      <c r="J50" s="10">
        <v>0</v>
      </c>
      <c r="K50" s="10">
        <v>187.65</v>
      </c>
      <c r="L50" s="10">
        <v>112.59</v>
      </c>
      <c r="M50" s="1" t="s">
        <v>18</v>
      </c>
      <c r="N50" s="1" t="s">
        <v>172</v>
      </c>
      <c r="O50" s="1" t="str">
        <f>"17304125777"</f>
        <v>17304125777</v>
      </c>
      <c r="P50" s="1" t="s">
        <v>19</v>
      </c>
      <c r="Q50" s="1" t="s">
        <v>20</v>
      </c>
      <c r="R50" s="1" t="s">
        <v>21</v>
      </c>
      <c r="S50" s="2">
        <v>44516</v>
      </c>
      <c r="T50" s="1"/>
    </row>
    <row r="51" spans="1:20" ht="20.25" customHeight="1">
      <c r="A51" s="1">
        <v>49</v>
      </c>
      <c r="B51" s="1" t="str">
        <f t="shared" si="5"/>
        <v>202111</v>
      </c>
      <c r="C51" s="1" t="str">
        <f t="shared" si="4"/>
        <v>202112</v>
      </c>
      <c r="D51" s="1" t="str">
        <f t="shared" si="1"/>
        <v>2020</v>
      </c>
      <c r="E51" s="1" t="s">
        <v>173</v>
      </c>
      <c r="F51" s="1" t="s">
        <v>174</v>
      </c>
      <c r="G51" s="10">
        <v>1</v>
      </c>
      <c r="H51" s="10">
        <v>1</v>
      </c>
      <c r="I51" s="10">
        <v>0</v>
      </c>
      <c r="J51" s="10">
        <v>0</v>
      </c>
      <c r="K51" s="10">
        <v>325</v>
      </c>
      <c r="L51" s="10">
        <v>195</v>
      </c>
      <c r="M51" s="1" t="s">
        <v>18</v>
      </c>
      <c r="N51" s="1" t="s">
        <v>175</v>
      </c>
      <c r="O51" s="1" t="str">
        <f>"15724612399"</f>
        <v>15724612399</v>
      </c>
      <c r="P51" s="1" t="s">
        <v>19</v>
      </c>
      <c r="Q51" s="1" t="s">
        <v>26</v>
      </c>
      <c r="R51" s="1" t="s">
        <v>27</v>
      </c>
      <c r="S51" s="2">
        <v>44517</v>
      </c>
      <c r="T51" s="1"/>
    </row>
    <row r="52" spans="1:20" ht="20.25" customHeight="1">
      <c r="A52" s="1">
        <v>50</v>
      </c>
      <c r="B52" s="1" t="str">
        <f t="shared" si="5"/>
        <v>202111</v>
      </c>
      <c r="C52" s="1" t="str">
        <f t="shared" si="4"/>
        <v>202112</v>
      </c>
      <c r="D52" s="1" t="str">
        <f t="shared" si="1"/>
        <v>2020</v>
      </c>
      <c r="E52" s="1" t="s">
        <v>176</v>
      </c>
      <c r="F52" s="1" t="s">
        <v>177</v>
      </c>
      <c r="G52" s="10">
        <v>1</v>
      </c>
      <c r="H52" s="10">
        <v>1</v>
      </c>
      <c r="I52" s="10">
        <v>0</v>
      </c>
      <c r="J52" s="10">
        <v>0</v>
      </c>
      <c r="K52" s="10">
        <v>183.4</v>
      </c>
      <c r="L52" s="10">
        <v>110.04</v>
      </c>
      <c r="M52" s="1" t="s">
        <v>18</v>
      </c>
      <c r="N52" s="1" t="s">
        <v>178</v>
      </c>
      <c r="O52" s="1" t="str">
        <f>"13942243488"</f>
        <v>13942243488</v>
      </c>
      <c r="P52" s="1" t="s">
        <v>19</v>
      </c>
      <c r="Q52" s="1" t="s">
        <v>26</v>
      </c>
      <c r="R52" s="1" t="s">
        <v>27</v>
      </c>
      <c r="S52" s="2">
        <v>44517</v>
      </c>
      <c r="T52" s="1"/>
    </row>
    <row r="53" spans="1:20" ht="20.25" customHeight="1">
      <c r="A53" s="1">
        <v>51</v>
      </c>
      <c r="B53" s="1" t="str">
        <f t="shared" si="5"/>
        <v>202111</v>
      </c>
      <c r="C53" s="1" t="str">
        <f t="shared" si="4"/>
        <v>202112</v>
      </c>
      <c r="D53" s="1" t="str">
        <f t="shared" si="1"/>
        <v>2020</v>
      </c>
      <c r="E53" s="1" t="s">
        <v>179</v>
      </c>
      <c r="F53" s="1" t="s">
        <v>180</v>
      </c>
      <c r="G53" s="10">
        <v>16</v>
      </c>
      <c r="H53" s="10">
        <v>47</v>
      </c>
      <c r="I53" s="10">
        <v>0</v>
      </c>
      <c r="J53" s="10">
        <v>0</v>
      </c>
      <c r="K53" s="10">
        <v>10298.27</v>
      </c>
      <c r="L53" s="10">
        <v>3089.48</v>
      </c>
      <c r="M53" s="1" t="s">
        <v>18</v>
      </c>
      <c r="N53" s="1" t="s">
        <v>181</v>
      </c>
      <c r="O53" s="1" t="str">
        <f>"04123885995"</f>
        <v>04123885995</v>
      </c>
      <c r="P53" s="1" t="s">
        <v>19</v>
      </c>
      <c r="Q53" s="1" t="s">
        <v>20</v>
      </c>
      <c r="R53" s="1" t="s">
        <v>21</v>
      </c>
      <c r="S53" s="2">
        <v>44517</v>
      </c>
      <c r="T53" s="1"/>
    </row>
    <row r="54" spans="1:20" ht="20.25" customHeight="1">
      <c r="A54" s="1">
        <v>52</v>
      </c>
      <c r="B54" s="1" t="str">
        <f t="shared" si="5"/>
        <v>202111</v>
      </c>
      <c r="C54" s="1" t="str">
        <f t="shared" si="4"/>
        <v>202112</v>
      </c>
      <c r="D54" s="1" t="str">
        <f t="shared" si="1"/>
        <v>2020</v>
      </c>
      <c r="E54" s="1" t="s">
        <v>182</v>
      </c>
      <c r="F54" s="1" t="s">
        <v>183</v>
      </c>
      <c r="G54" s="10">
        <v>3</v>
      </c>
      <c r="H54" s="10">
        <v>3</v>
      </c>
      <c r="I54" s="10">
        <v>0</v>
      </c>
      <c r="J54" s="10">
        <v>0</v>
      </c>
      <c r="K54" s="10">
        <v>562.70000000000005</v>
      </c>
      <c r="L54" s="10">
        <v>337.62</v>
      </c>
      <c r="M54" s="1" t="s">
        <v>18</v>
      </c>
      <c r="N54" s="1" t="s">
        <v>184</v>
      </c>
      <c r="O54" s="1" t="str">
        <f>"15241250367"</f>
        <v>15241250367</v>
      </c>
      <c r="P54" s="1" t="s">
        <v>19</v>
      </c>
      <c r="Q54" s="1" t="s">
        <v>20</v>
      </c>
      <c r="R54" s="1" t="s">
        <v>21</v>
      </c>
      <c r="S54" s="2">
        <v>44517</v>
      </c>
      <c r="T54" s="1"/>
    </row>
    <row r="55" spans="1:20" ht="20.25" customHeight="1">
      <c r="A55" s="1">
        <v>53</v>
      </c>
      <c r="B55" s="1" t="str">
        <f t="shared" si="5"/>
        <v>202111</v>
      </c>
      <c r="C55" s="1" t="str">
        <f t="shared" si="4"/>
        <v>202112</v>
      </c>
      <c r="D55" s="1" t="str">
        <f t="shared" si="1"/>
        <v>2020</v>
      </c>
      <c r="E55" s="1" t="s">
        <v>185</v>
      </c>
      <c r="F55" s="1" t="s">
        <v>186</v>
      </c>
      <c r="G55" s="10">
        <v>1</v>
      </c>
      <c r="H55" s="10">
        <v>1</v>
      </c>
      <c r="I55" s="10">
        <v>0</v>
      </c>
      <c r="J55" s="10">
        <v>0</v>
      </c>
      <c r="K55" s="10">
        <v>227.5</v>
      </c>
      <c r="L55" s="10">
        <v>136.5</v>
      </c>
      <c r="M55" s="1" t="s">
        <v>18</v>
      </c>
      <c r="N55" s="1" t="s">
        <v>187</v>
      </c>
      <c r="O55" s="1" t="str">
        <f>"3217890"</f>
        <v>3217890</v>
      </c>
      <c r="P55" s="1" t="s">
        <v>19</v>
      </c>
      <c r="Q55" s="1" t="s">
        <v>20</v>
      </c>
      <c r="R55" s="1" t="s">
        <v>21</v>
      </c>
      <c r="S55" s="2">
        <v>44511</v>
      </c>
      <c r="T55" s="1"/>
    </row>
    <row r="56" spans="1:20" ht="20.25" customHeight="1">
      <c r="A56" s="1">
        <v>54</v>
      </c>
      <c r="B56" s="1" t="str">
        <f t="shared" si="5"/>
        <v>202111</v>
      </c>
      <c r="C56" s="1" t="str">
        <f t="shared" si="4"/>
        <v>202112</v>
      </c>
      <c r="D56" s="1" t="str">
        <f t="shared" si="1"/>
        <v>2020</v>
      </c>
      <c r="E56" s="1" t="s">
        <v>188</v>
      </c>
      <c r="F56" s="1" t="s">
        <v>189</v>
      </c>
      <c r="G56" s="10">
        <v>5</v>
      </c>
      <c r="H56" s="10">
        <v>6</v>
      </c>
      <c r="I56" s="10">
        <v>0</v>
      </c>
      <c r="J56" s="10">
        <v>0</v>
      </c>
      <c r="K56" s="10">
        <v>1581.34</v>
      </c>
      <c r="L56" s="10">
        <v>948.8</v>
      </c>
      <c r="M56" s="1" t="s">
        <v>18</v>
      </c>
      <c r="N56" s="1" t="s">
        <v>190</v>
      </c>
      <c r="O56" s="1" t="str">
        <f>"04123671031"</f>
        <v>04123671031</v>
      </c>
      <c r="P56" s="1" t="s">
        <v>19</v>
      </c>
      <c r="Q56" s="1" t="s">
        <v>20</v>
      </c>
      <c r="R56" s="1" t="s">
        <v>21</v>
      </c>
      <c r="S56" s="2">
        <v>44511</v>
      </c>
      <c r="T56" s="1"/>
    </row>
    <row r="57" spans="1:20" ht="20.25" customHeight="1">
      <c r="A57" s="1">
        <v>55</v>
      </c>
      <c r="B57" s="1" t="str">
        <f t="shared" si="5"/>
        <v>202111</v>
      </c>
      <c r="C57" s="1" t="str">
        <f t="shared" si="4"/>
        <v>202112</v>
      </c>
      <c r="D57" s="1" t="str">
        <f t="shared" si="1"/>
        <v>2020</v>
      </c>
      <c r="E57" s="1" t="str">
        <f>"912103817471439665"</f>
        <v>912103817471439665</v>
      </c>
      <c r="F57" s="1" t="s">
        <v>191</v>
      </c>
      <c r="G57" s="10">
        <v>73</v>
      </c>
      <c r="H57" s="10">
        <v>71</v>
      </c>
      <c r="I57" s="10">
        <v>0</v>
      </c>
      <c r="J57" s="10">
        <v>0</v>
      </c>
      <c r="K57" s="10">
        <v>13132.85</v>
      </c>
      <c r="L57" s="10">
        <v>7879.71</v>
      </c>
      <c r="M57" s="1" t="s">
        <v>18</v>
      </c>
      <c r="N57" s="1" t="s">
        <v>192</v>
      </c>
      <c r="O57" s="1" t="str">
        <f>"15504202299"</f>
        <v>15504202299</v>
      </c>
      <c r="P57" s="1" t="s">
        <v>19</v>
      </c>
      <c r="Q57" s="1" t="s">
        <v>26</v>
      </c>
      <c r="R57" s="1" t="s">
        <v>27</v>
      </c>
      <c r="S57" s="2">
        <v>44512</v>
      </c>
      <c r="T57" s="1"/>
    </row>
    <row r="58" spans="1:20" ht="20.25" customHeight="1">
      <c r="A58" s="1">
        <v>56</v>
      </c>
      <c r="B58" s="1" t="str">
        <f t="shared" si="5"/>
        <v>202111</v>
      </c>
      <c r="C58" s="1" t="str">
        <f t="shared" si="4"/>
        <v>202112</v>
      </c>
      <c r="D58" s="1" t="str">
        <f t="shared" si="1"/>
        <v>2020</v>
      </c>
      <c r="E58" s="1" t="s">
        <v>193</v>
      </c>
      <c r="F58" s="1" t="s">
        <v>194</v>
      </c>
      <c r="G58" s="10">
        <v>5</v>
      </c>
      <c r="H58" s="10">
        <v>9</v>
      </c>
      <c r="I58" s="10">
        <v>0</v>
      </c>
      <c r="J58" s="10">
        <v>0</v>
      </c>
      <c r="K58" s="10">
        <v>1192.0999999999999</v>
      </c>
      <c r="L58" s="10">
        <v>715.26</v>
      </c>
      <c r="M58" s="1" t="s">
        <v>18</v>
      </c>
      <c r="N58" s="1" t="s">
        <v>195</v>
      </c>
      <c r="O58" s="1" t="s">
        <v>196</v>
      </c>
      <c r="P58" s="1" t="s">
        <v>19</v>
      </c>
      <c r="Q58" s="1" t="s">
        <v>20</v>
      </c>
      <c r="R58" s="1" t="s">
        <v>21</v>
      </c>
      <c r="S58" s="2">
        <v>44512</v>
      </c>
      <c r="T58" s="1"/>
    </row>
    <row r="59" spans="1:20" ht="20.25" customHeight="1">
      <c r="A59" s="1">
        <v>57</v>
      </c>
      <c r="B59" s="1" t="str">
        <f t="shared" si="5"/>
        <v>202111</v>
      </c>
      <c r="C59" s="1" t="str">
        <f t="shared" si="4"/>
        <v>202112</v>
      </c>
      <c r="D59" s="1" t="str">
        <f t="shared" si="1"/>
        <v>2020</v>
      </c>
      <c r="E59" s="1" t="s">
        <v>197</v>
      </c>
      <c r="F59" s="1" t="s">
        <v>198</v>
      </c>
      <c r="G59" s="10">
        <v>18</v>
      </c>
      <c r="H59" s="10">
        <v>18</v>
      </c>
      <c r="I59" s="10">
        <v>0</v>
      </c>
      <c r="J59" s="10">
        <v>0</v>
      </c>
      <c r="K59" s="10">
        <v>3315.65</v>
      </c>
      <c r="L59" s="10">
        <v>1989.39</v>
      </c>
      <c r="M59" s="1" t="s">
        <v>18</v>
      </c>
      <c r="N59" s="1" t="s">
        <v>199</v>
      </c>
      <c r="O59" s="1" t="str">
        <f>"18842264659"</f>
        <v>18842264659</v>
      </c>
      <c r="P59" s="1" t="s">
        <v>19</v>
      </c>
      <c r="Q59" s="1" t="s">
        <v>20</v>
      </c>
      <c r="R59" s="1" t="s">
        <v>21</v>
      </c>
      <c r="S59" s="2">
        <v>44512</v>
      </c>
      <c r="T59" s="1"/>
    </row>
    <row r="60" spans="1:20" ht="20.25" customHeight="1">
      <c r="A60" s="1">
        <v>58</v>
      </c>
      <c r="B60" s="1" t="str">
        <f t="shared" si="5"/>
        <v>202111</v>
      </c>
      <c r="C60" s="1" t="str">
        <f t="shared" si="4"/>
        <v>202112</v>
      </c>
      <c r="D60" s="1" t="str">
        <f t="shared" si="1"/>
        <v>2020</v>
      </c>
      <c r="E60" s="1" t="str">
        <f>"912103816737957334"</f>
        <v>912103816737957334</v>
      </c>
      <c r="F60" s="1" t="s">
        <v>200</v>
      </c>
      <c r="G60" s="10">
        <v>80</v>
      </c>
      <c r="H60" s="10">
        <v>81</v>
      </c>
      <c r="I60" s="10">
        <v>0</v>
      </c>
      <c r="J60" s="10">
        <v>0</v>
      </c>
      <c r="K60" s="10">
        <v>15001.53</v>
      </c>
      <c r="L60" s="10">
        <v>9000.91</v>
      </c>
      <c r="M60" s="1" t="s">
        <v>18</v>
      </c>
      <c r="N60" s="1" t="s">
        <v>201</v>
      </c>
      <c r="O60" s="1" t="str">
        <f>"04123348980"</f>
        <v>04123348980</v>
      </c>
      <c r="P60" s="1" t="s">
        <v>19</v>
      </c>
      <c r="Q60" s="1" t="s">
        <v>20</v>
      </c>
      <c r="R60" s="1" t="s">
        <v>21</v>
      </c>
      <c r="S60" s="2">
        <v>44512</v>
      </c>
      <c r="T60" s="1"/>
    </row>
    <row r="61" spans="1:20" ht="20.25" customHeight="1">
      <c r="A61" s="1">
        <v>59</v>
      </c>
      <c r="B61" s="1" t="str">
        <f t="shared" si="5"/>
        <v>202111</v>
      </c>
      <c r="C61" s="1" t="str">
        <f t="shared" si="4"/>
        <v>202112</v>
      </c>
      <c r="D61" s="1" t="str">
        <f t="shared" si="1"/>
        <v>2020</v>
      </c>
      <c r="E61" s="1" t="s">
        <v>202</v>
      </c>
      <c r="F61" s="1" t="s">
        <v>203</v>
      </c>
      <c r="G61" s="10">
        <v>6</v>
      </c>
      <c r="H61" s="10">
        <v>6</v>
      </c>
      <c r="I61" s="10">
        <v>0</v>
      </c>
      <c r="J61" s="10">
        <v>0</v>
      </c>
      <c r="K61" s="10">
        <v>1125.9000000000001</v>
      </c>
      <c r="L61" s="10">
        <v>675.54</v>
      </c>
      <c r="M61" s="1" t="s">
        <v>18</v>
      </c>
      <c r="N61" s="1" t="s">
        <v>138</v>
      </c>
      <c r="O61" s="1" t="str">
        <f>"13204226233"</f>
        <v>13204226233</v>
      </c>
      <c r="P61" s="1" t="s">
        <v>19</v>
      </c>
      <c r="Q61" s="1" t="s">
        <v>20</v>
      </c>
      <c r="R61" s="1" t="s">
        <v>21</v>
      </c>
      <c r="S61" s="2">
        <v>44512</v>
      </c>
      <c r="T61" s="1"/>
    </row>
    <row r="62" spans="1:20" ht="20.25" customHeight="1">
      <c r="A62" s="1">
        <v>60</v>
      </c>
      <c r="B62" s="1" t="str">
        <f t="shared" si="5"/>
        <v>202111</v>
      </c>
      <c r="C62" s="1" t="str">
        <f t="shared" si="4"/>
        <v>202112</v>
      </c>
      <c r="D62" s="1" t="str">
        <f t="shared" si="1"/>
        <v>2020</v>
      </c>
      <c r="E62" s="1" t="s">
        <v>204</v>
      </c>
      <c r="F62" s="1" t="s">
        <v>205</v>
      </c>
      <c r="G62" s="10">
        <v>1</v>
      </c>
      <c r="H62" s="10">
        <v>1</v>
      </c>
      <c r="I62" s="10">
        <v>0</v>
      </c>
      <c r="J62" s="10">
        <v>0</v>
      </c>
      <c r="K62" s="10">
        <v>183.4</v>
      </c>
      <c r="L62" s="10">
        <v>110.04</v>
      </c>
      <c r="M62" s="1" t="s">
        <v>18</v>
      </c>
      <c r="N62" s="1" t="s">
        <v>206</v>
      </c>
      <c r="O62" s="1" t="str">
        <f>"13390085936"</f>
        <v>13390085936</v>
      </c>
      <c r="P62" s="1" t="s">
        <v>19</v>
      </c>
      <c r="Q62" s="1" t="s">
        <v>26</v>
      </c>
      <c r="R62" s="1" t="s">
        <v>27</v>
      </c>
      <c r="S62" s="2">
        <v>44515</v>
      </c>
      <c r="T62" s="1"/>
    </row>
    <row r="63" spans="1:20" ht="20.25" customHeight="1">
      <c r="A63" s="1">
        <v>61</v>
      </c>
      <c r="B63" s="1" t="str">
        <f t="shared" si="5"/>
        <v>202111</v>
      </c>
      <c r="C63" s="1" t="str">
        <f t="shared" si="4"/>
        <v>202112</v>
      </c>
      <c r="D63" s="1" t="str">
        <f t="shared" si="1"/>
        <v>2020</v>
      </c>
      <c r="E63" s="1" t="s">
        <v>207</v>
      </c>
      <c r="F63" s="1" t="s">
        <v>208</v>
      </c>
      <c r="G63" s="10">
        <v>1</v>
      </c>
      <c r="H63" s="10">
        <v>1</v>
      </c>
      <c r="I63" s="10">
        <v>0</v>
      </c>
      <c r="J63" s="10">
        <v>0</v>
      </c>
      <c r="K63" s="10">
        <v>183.4</v>
      </c>
      <c r="L63" s="10">
        <v>110.04</v>
      </c>
      <c r="M63" s="1" t="s">
        <v>18</v>
      </c>
      <c r="N63" s="1" t="s">
        <v>209</v>
      </c>
      <c r="O63" s="1" t="str">
        <f>"13384122777"</f>
        <v>13384122777</v>
      </c>
      <c r="P63" s="1" t="s">
        <v>19</v>
      </c>
      <c r="Q63" s="1" t="s">
        <v>20</v>
      </c>
      <c r="R63" s="1" t="s">
        <v>21</v>
      </c>
      <c r="S63" s="2">
        <v>44501</v>
      </c>
      <c r="T63" s="1"/>
    </row>
    <row r="64" spans="1:20" ht="20.25" customHeight="1">
      <c r="A64" s="1">
        <v>62</v>
      </c>
      <c r="B64" s="1" t="str">
        <f t="shared" si="5"/>
        <v>202111</v>
      </c>
      <c r="C64" s="1" t="str">
        <f t="shared" si="4"/>
        <v>202112</v>
      </c>
      <c r="D64" s="1" t="str">
        <f t="shared" si="1"/>
        <v>2020</v>
      </c>
      <c r="E64" s="1" t="s">
        <v>210</v>
      </c>
      <c r="F64" s="1" t="s">
        <v>211</v>
      </c>
      <c r="G64" s="10">
        <v>37</v>
      </c>
      <c r="H64" s="10">
        <v>42</v>
      </c>
      <c r="I64" s="10">
        <v>0</v>
      </c>
      <c r="J64" s="10">
        <v>0</v>
      </c>
      <c r="K64" s="10">
        <v>10551.41</v>
      </c>
      <c r="L64" s="10">
        <v>6330.84</v>
      </c>
      <c r="M64" s="1" t="s">
        <v>18</v>
      </c>
      <c r="N64" s="1" t="s">
        <v>212</v>
      </c>
      <c r="O64" s="1" t="str">
        <f>"8932599"</f>
        <v>8932599</v>
      </c>
      <c r="P64" s="1" t="s">
        <v>19</v>
      </c>
      <c r="Q64" s="1" t="s">
        <v>20</v>
      </c>
      <c r="R64" s="1" t="s">
        <v>21</v>
      </c>
      <c r="S64" s="2">
        <v>44503</v>
      </c>
      <c r="T64" s="1"/>
    </row>
    <row r="65" spans="1:20" ht="20.25" customHeight="1">
      <c r="A65" s="1">
        <v>63</v>
      </c>
      <c r="B65" s="1" t="str">
        <f t="shared" si="5"/>
        <v>202111</v>
      </c>
      <c r="C65" s="1" t="str">
        <f t="shared" si="4"/>
        <v>202112</v>
      </c>
      <c r="D65" s="1" t="str">
        <f t="shared" si="1"/>
        <v>2020</v>
      </c>
      <c r="E65" s="1" t="str">
        <f>"522103814631223705"</f>
        <v>522103814631223705</v>
      </c>
      <c r="F65" s="1" t="s">
        <v>213</v>
      </c>
      <c r="G65" s="10">
        <v>13</v>
      </c>
      <c r="H65" s="10">
        <v>14</v>
      </c>
      <c r="I65" s="10">
        <v>0</v>
      </c>
      <c r="J65" s="10">
        <v>0</v>
      </c>
      <c r="K65" s="10">
        <v>4210.66</v>
      </c>
      <c r="L65" s="10">
        <v>1263.19</v>
      </c>
      <c r="M65" s="1" t="s">
        <v>18</v>
      </c>
      <c r="N65" s="1" t="s">
        <v>214</v>
      </c>
      <c r="O65" s="1" t="str">
        <f>"3277120"</f>
        <v>3277120</v>
      </c>
      <c r="P65" s="1" t="s">
        <v>19</v>
      </c>
      <c r="Q65" s="1" t="s">
        <v>20</v>
      </c>
      <c r="R65" s="1" t="s">
        <v>21</v>
      </c>
      <c r="S65" s="2">
        <v>44503</v>
      </c>
      <c r="T65" s="1"/>
    </row>
    <row r="66" spans="1:20" ht="20.25" customHeight="1">
      <c r="A66" s="1">
        <v>64</v>
      </c>
      <c r="B66" s="1" t="str">
        <f t="shared" si="5"/>
        <v>202111</v>
      </c>
      <c r="C66" s="1" t="str">
        <f t="shared" si="4"/>
        <v>202112</v>
      </c>
      <c r="D66" s="1" t="str">
        <f t="shared" si="1"/>
        <v>2020</v>
      </c>
      <c r="E66" s="1" t="s">
        <v>215</v>
      </c>
      <c r="F66" s="1" t="s">
        <v>216</v>
      </c>
      <c r="G66" s="10">
        <v>9</v>
      </c>
      <c r="H66" s="10">
        <v>9</v>
      </c>
      <c r="I66" s="10">
        <v>0</v>
      </c>
      <c r="J66" s="10">
        <v>0</v>
      </c>
      <c r="K66" s="10">
        <v>1590.8</v>
      </c>
      <c r="L66" s="10">
        <v>954.48</v>
      </c>
      <c r="M66" s="1" t="s">
        <v>18</v>
      </c>
      <c r="N66" s="1" t="s">
        <v>217</v>
      </c>
      <c r="O66" s="1" t="str">
        <f>"3623999"</f>
        <v>3623999</v>
      </c>
      <c r="P66" s="1" t="s">
        <v>19</v>
      </c>
      <c r="Q66" s="1" t="s">
        <v>20</v>
      </c>
      <c r="R66" s="1" t="s">
        <v>21</v>
      </c>
      <c r="S66" s="2">
        <v>44503</v>
      </c>
      <c r="T66" s="1"/>
    </row>
    <row r="67" spans="1:20" ht="20.25" customHeight="1">
      <c r="A67" s="1">
        <v>65</v>
      </c>
      <c r="B67" s="1" t="str">
        <f t="shared" si="5"/>
        <v>202111</v>
      </c>
      <c r="C67" s="1" t="str">
        <f t="shared" si="4"/>
        <v>202112</v>
      </c>
      <c r="D67" s="1" t="str">
        <f t="shared" ref="D67:D130" si="6">"2020"</f>
        <v>2020</v>
      </c>
      <c r="E67" s="1" t="str">
        <f>"912103817976908618"</f>
        <v>912103817976908618</v>
      </c>
      <c r="F67" s="1" t="s">
        <v>218</v>
      </c>
      <c r="G67" s="10">
        <v>10</v>
      </c>
      <c r="H67" s="10">
        <v>13</v>
      </c>
      <c r="I67" s="10">
        <v>0</v>
      </c>
      <c r="J67" s="10">
        <v>0</v>
      </c>
      <c r="K67" s="10">
        <v>2276.65</v>
      </c>
      <c r="L67" s="10">
        <v>1365.99</v>
      </c>
      <c r="M67" s="1" t="s">
        <v>18</v>
      </c>
      <c r="N67" s="1" t="s">
        <v>219</v>
      </c>
      <c r="O67" s="1" t="s">
        <v>220</v>
      </c>
      <c r="P67" s="1" t="s">
        <v>19</v>
      </c>
      <c r="Q67" s="1" t="s">
        <v>20</v>
      </c>
      <c r="R67" s="1" t="s">
        <v>21</v>
      </c>
      <c r="S67" s="2">
        <v>44519</v>
      </c>
      <c r="T67" s="1"/>
    </row>
    <row r="68" spans="1:20" ht="20.25" customHeight="1">
      <c r="A68" s="1">
        <v>66</v>
      </c>
      <c r="B68" s="1" t="str">
        <f t="shared" si="5"/>
        <v>202111</v>
      </c>
      <c r="C68" s="1" t="str">
        <f t="shared" si="4"/>
        <v>202112</v>
      </c>
      <c r="D68" s="1" t="str">
        <f t="shared" si="6"/>
        <v>2020</v>
      </c>
      <c r="E68" s="1" t="str">
        <f>"912103810598475721"</f>
        <v>912103810598475721</v>
      </c>
      <c r="F68" s="1" t="s">
        <v>221</v>
      </c>
      <c r="G68" s="10">
        <v>46</v>
      </c>
      <c r="H68" s="10">
        <v>51</v>
      </c>
      <c r="I68" s="10">
        <v>0</v>
      </c>
      <c r="J68" s="10">
        <v>0</v>
      </c>
      <c r="K68" s="10">
        <v>9140.6</v>
      </c>
      <c r="L68" s="10">
        <v>5484.36</v>
      </c>
      <c r="M68" s="1" t="s">
        <v>18</v>
      </c>
      <c r="N68" s="1" t="s">
        <v>222</v>
      </c>
      <c r="O68" s="1" t="str">
        <f>"13324223338"</f>
        <v>13324223338</v>
      </c>
      <c r="P68" s="1" t="s">
        <v>19</v>
      </c>
      <c r="Q68" s="1" t="s">
        <v>20</v>
      </c>
      <c r="R68" s="1" t="s">
        <v>21</v>
      </c>
      <c r="S68" s="2">
        <v>44523</v>
      </c>
      <c r="T68" s="1"/>
    </row>
    <row r="69" spans="1:20" ht="20.25" customHeight="1">
      <c r="A69" s="1">
        <v>67</v>
      </c>
      <c r="B69" s="1" t="str">
        <f t="shared" si="5"/>
        <v>202111</v>
      </c>
      <c r="C69" s="1" t="str">
        <f t="shared" si="4"/>
        <v>202112</v>
      </c>
      <c r="D69" s="1" t="str">
        <f t="shared" si="6"/>
        <v>2020</v>
      </c>
      <c r="E69" s="1" t="str">
        <f>"912103816866126845"</f>
        <v>912103816866126845</v>
      </c>
      <c r="F69" s="1" t="s">
        <v>223</v>
      </c>
      <c r="G69" s="10">
        <v>1</v>
      </c>
      <c r="H69" s="10">
        <v>6</v>
      </c>
      <c r="I69" s="10">
        <v>0</v>
      </c>
      <c r="J69" s="10">
        <v>0</v>
      </c>
      <c r="K69" s="10">
        <v>1109.4000000000001</v>
      </c>
      <c r="L69" s="10">
        <v>665.64</v>
      </c>
      <c r="M69" s="1" t="s">
        <v>18</v>
      </c>
      <c r="N69" s="1" t="s">
        <v>224</v>
      </c>
      <c r="O69" s="1" t="s">
        <v>225</v>
      </c>
      <c r="P69" s="1" t="s">
        <v>19</v>
      </c>
      <c r="Q69" s="1" t="s">
        <v>20</v>
      </c>
      <c r="R69" s="1" t="s">
        <v>21</v>
      </c>
      <c r="S69" s="2">
        <v>44524</v>
      </c>
      <c r="T69" s="1"/>
    </row>
    <row r="70" spans="1:20" ht="20.25" customHeight="1">
      <c r="A70" s="1">
        <v>68</v>
      </c>
      <c r="B70" s="1" t="str">
        <f>"202109"</f>
        <v>202109</v>
      </c>
      <c r="C70" s="1" t="str">
        <f t="shared" si="4"/>
        <v>202112</v>
      </c>
      <c r="D70" s="1" t="str">
        <f t="shared" si="6"/>
        <v>2020</v>
      </c>
      <c r="E70" s="1" t="s">
        <v>226</v>
      </c>
      <c r="F70" s="1" t="s">
        <v>227</v>
      </c>
      <c r="G70" s="10">
        <v>1</v>
      </c>
      <c r="H70" s="10">
        <v>1</v>
      </c>
      <c r="I70" s="10">
        <v>0</v>
      </c>
      <c r="J70" s="10">
        <v>0</v>
      </c>
      <c r="K70" s="10">
        <v>187.4</v>
      </c>
      <c r="L70" s="10">
        <v>112.44</v>
      </c>
      <c r="M70" s="1" t="s">
        <v>18</v>
      </c>
      <c r="N70" s="1" t="s">
        <v>228</v>
      </c>
      <c r="O70" s="1" t="str">
        <f>"13704203000"</f>
        <v>13704203000</v>
      </c>
      <c r="P70" s="1" t="s">
        <v>19</v>
      </c>
      <c r="Q70" s="1" t="s">
        <v>38</v>
      </c>
      <c r="R70" s="1" t="s">
        <v>21</v>
      </c>
      <c r="S70" s="2">
        <v>44428</v>
      </c>
      <c r="T70" s="1"/>
    </row>
    <row r="71" spans="1:20" ht="20.25" customHeight="1">
      <c r="A71" s="1">
        <v>69</v>
      </c>
      <c r="B71" s="1" t="str">
        <f>"202109"</f>
        <v>202109</v>
      </c>
      <c r="C71" s="1" t="str">
        <f t="shared" si="4"/>
        <v>202112</v>
      </c>
      <c r="D71" s="1" t="str">
        <f t="shared" si="6"/>
        <v>2020</v>
      </c>
      <c r="E71" s="1" t="str">
        <f>"912103816737719939"</f>
        <v>912103816737719939</v>
      </c>
      <c r="F71" s="1" t="s">
        <v>229</v>
      </c>
      <c r="G71" s="10">
        <v>7</v>
      </c>
      <c r="H71" s="10">
        <v>7</v>
      </c>
      <c r="I71" s="10">
        <v>0</v>
      </c>
      <c r="J71" s="10">
        <v>0</v>
      </c>
      <c r="K71" s="10">
        <v>1300.8</v>
      </c>
      <c r="L71" s="10">
        <v>780.48</v>
      </c>
      <c r="M71" s="1" t="s">
        <v>18</v>
      </c>
      <c r="N71" s="1" t="s">
        <v>230</v>
      </c>
      <c r="O71" s="1" t="str">
        <f>"3809999"</f>
        <v>3809999</v>
      </c>
      <c r="P71" s="1" t="s">
        <v>19</v>
      </c>
      <c r="Q71" s="1" t="s">
        <v>38</v>
      </c>
      <c r="R71" s="1" t="s">
        <v>21</v>
      </c>
      <c r="S71" s="2">
        <v>44428</v>
      </c>
      <c r="T71" s="1"/>
    </row>
    <row r="72" spans="1:20" ht="20.25" customHeight="1">
      <c r="A72" s="1">
        <v>70</v>
      </c>
      <c r="B72" s="1" t="str">
        <f>"202109"</f>
        <v>202109</v>
      </c>
      <c r="C72" s="1" t="str">
        <f t="shared" si="4"/>
        <v>202112</v>
      </c>
      <c r="D72" s="1" t="str">
        <f t="shared" si="6"/>
        <v>2020</v>
      </c>
      <c r="E72" s="1" t="s">
        <v>231</v>
      </c>
      <c r="F72" s="1" t="s">
        <v>232</v>
      </c>
      <c r="G72" s="10">
        <v>1</v>
      </c>
      <c r="H72" s="10">
        <v>4</v>
      </c>
      <c r="I72" s="10">
        <v>0</v>
      </c>
      <c r="J72" s="10">
        <v>0</v>
      </c>
      <c r="K72" s="10">
        <v>418.85</v>
      </c>
      <c r="L72" s="10">
        <v>251.31</v>
      </c>
      <c r="M72" s="1" t="s">
        <v>18</v>
      </c>
      <c r="N72" s="1" t="s">
        <v>233</v>
      </c>
      <c r="O72" s="1" t="str">
        <f>"3553888"</f>
        <v>3553888</v>
      </c>
      <c r="P72" s="1" t="s">
        <v>19</v>
      </c>
      <c r="Q72" s="1" t="s">
        <v>38</v>
      </c>
      <c r="R72" s="1" t="s">
        <v>21</v>
      </c>
      <c r="S72" s="2">
        <v>44428</v>
      </c>
      <c r="T72" s="1"/>
    </row>
    <row r="73" spans="1:20" ht="20.25" customHeight="1">
      <c r="A73" s="1">
        <v>71</v>
      </c>
      <c r="B73" s="1" t="str">
        <f>"202109"</f>
        <v>202109</v>
      </c>
      <c r="C73" s="1" t="str">
        <f t="shared" si="4"/>
        <v>202112</v>
      </c>
      <c r="D73" s="1" t="str">
        <f t="shared" si="6"/>
        <v>2020</v>
      </c>
      <c r="E73" s="1" t="s">
        <v>234</v>
      </c>
      <c r="F73" s="1" t="s">
        <v>235</v>
      </c>
      <c r="G73" s="10">
        <v>30</v>
      </c>
      <c r="H73" s="10">
        <v>44</v>
      </c>
      <c r="I73" s="10">
        <v>0</v>
      </c>
      <c r="J73" s="10">
        <v>0</v>
      </c>
      <c r="K73" s="10">
        <v>6060.32</v>
      </c>
      <c r="L73" s="10">
        <v>3636.19</v>
      </c>
      <c r="M73" s="1" t="s">
        <v>18</v>
      </c>
      <c r="N73" s="1" t="s">
        <v>236</v>
      </c>
      <c r="O73" s="1" t="str">
        <f>"04123225700"</f>
        <v>04123225700</v>
      </c>
      <c r="P73" s="1" t="s">
        <v>19</v>
      </c>
      <c r="Q73" s="1" t="s">
        <v>38</v>
      </c>
      <c r="R73" s="1" t="s">
        <v>21</v>
      </c>
      <c r="S73" s="2">
        <v>44428</v>
      </c>
      <c r="T73" s="1"/>
    </row>
    <row r="74" spans="1:20" ht="20.25" customHeight="1">
      <c r="A74" s="1">
        <v>72</v>
      </c>
      <c r="B74" s="1" t="str">
        <f>"202109"</f>
        <v>202109</v>
      </c>
      <c r="C74" s="1" t="str">
        <f t="shared" si="4"/>
        <v>202112</v>
      </c>
      <c r="D74" s="1" t="str">
        <f t="shared" si="6"/>
        <v>2020</v>
      </c>
      <c r="E74" s="1" t="s">
        <v>237</v>
      </c>
      <c r="F74" s="1" t="s">
        <v>238</v>
      </c>
      <c r="G74" s="10">
        <v>1</v>
      </c>
      <c r="H74" s="10">
        <v>1</v>
      </c>
      <c r="I74" s="10">
        <v>0</v>
      </c>
      <c r="J74" s="10">
        <v>0</v>
      </c>
      <c r="K74" s="10">
        <v>185.9</v>
      </c>
      <c r="L74" s="10">
        <v>111.54</v>
      </c>
      <c r="M74" s="1" t="s">
        <v>18</v>
      </c>
      <c r="N74" s="1" t="s">
        <v>239</v>
      </c>
      <c r="O74" s="1" t="str">
        <f>"18741211033"</f>
        <v>18741211033</v>
      </c>
      <c r="P74" s="1" t="s">
        <v>19</v>
      </c>
      <c r="Q74" s="1" t="s">
        <v>38</v>
      </c>
      <c r="R74" s="1" t="s">
        <v>21</v>
      </c>
      <c r="S74" s="2">
        <v>44428</v>
      </c>
      <c r="T74" s="1"/>
    </row>
    <row r="75" spans="1:20" ht="20.25" customHeight="1">
      <c r="A75" s="1">
        <v>73</v>
      </c>
      <c r="B75" s="1" t="str">
        <f>"202111"</f>
        <v>202111</v>
      </c>
      <c r="C75" s="1" t="str">
        <f t="shared" si="4"/>
        <v>202112</v>
      </c>
      <c r="D75" s="1" t="str">
        <f t="shared" si="6"/>
        <v>2020</v>
      </c>
      <c r="E75" s="1" t="s">
        <v>240</v>
      </c>
      <c r="F75" s="1" t="s">
        <v>241</v>
      </c>
      <c r="G75" s="10">
        <v>4</v>
      </c>
      <c r="H75" s="10">
        <v>4</v>
      </c>
      <c r="I75" s="10">
        <v>0</v>
      </c>
      <c r="J75" s="10">
        <v>0</v>
      </c>
      <c r="K75" s="10">
        <v>741.6</v>
      </c>
      <c r="L75" s="10">
        <v>444.96</v>
      </c>
      <c r="M75" s="1" t="s">
        <v>18</v>
      </c>
      <c r="N75" s="1" t="s">
        <v>242</v>
      </c>
      <c r="O75" s="1" t="s">
        <v>243</v>
      </c>
      <c r="P75" s="1" t="s">
        <v>19</v>
      </c>
      <c r="Q75" s="1" t="s">
        <v>20</v>
      </c>
      <c r="R75" s="1" t="s">
        <v>21</v>
      </c>
      <c r="S75" s="2">
        <v>44505</v>
      </c>
      <c r="T75" s="1"/>
    </row>
    <row r="76" spans="1:20" ht="20.25" customHeight="1">
      <c r="A76" s="1">
        <v>74</v>
      </c>
      <c r="B76" s="1" t="str">
        <f>"202111"</f>
        <v>202111</v>
      </c>
      <c r="C76" s="1" t="str">
        <f t="shared" si="4"/>
        <v>202112</v>
      </c>
      <c r="D76" s="1" t="str">
        <f t="shared" si="6"/>
        <v>2020</v>
      </c>
      <c r="E76" s="1" t="s">
        <v>244</v>
      </c>
      <c r="F76" s="1" t="s">
        <v>245</v>
      </c>
      <c r="G76" s="10">
        <v>39</v>
      </c>
      <c r="H76" s="10">
        <v>37</v>
      </c>
      <c r="I76" s="10">
        <v>2</v>
      </c>
      <c r="J76" s="10">
        <v>5.1280000000000001</v>
      </c>
      <c r="K76" s="10">
        <v>13684.95</v>
      </c>
      <c r="L76" s="10">
        <v>8210.9699999999993</v>
      </c>
      <c r="M76" s="1" t="s">
        <v>18</v>
      </c>
      <c r="N76" s="1" t="s">
        <v>246</v>
      </c>
      <c r="O76" s="1" t="s">
        <v>247</v>
      </c>
      <c r="P76" s="1" t="s">
        <v>19</v>
      </c>
      <c r="Q76" s="1" t="s">
        <v>20</v>
      </c>
      <c r="R76" s="1" t="s">
        <v>21</v>
      </c>
      <c r="S76" s="2">
        <v>44503</v>
      </c>
      <c r="T76" s="1"/>
    </row>
    <row r="77" spans="1:20" ht="20.25" customHeight="1">
      <c r="A77" s="1">
        <v>75</v>
      </c>
      <c r="B77" s="1" t="str">
        <f>"202111"</f>
        <v>202111</v>
      </c>
      <c r="C77" s="1" t="str">
        <f t="shared" si="4"/>
        <v>202112</v>
      </c>
      <c r="D77" s="1" t="str">
        <f t="shared" si="6"/>
        <v>2020</v>
      </c>
      <c r="E77" s="1" t="s">
        <v>248</v>
      </c>
      <c r="F77" s="1" t="s">
        <v>249</v>
      </c>
      <c r="G77" s="10">
        <v>2</v>
      </c>
      <c r="H77" s="10">
        <v>2</v>
      </c>
      <c r="I77" s="10">
        <v>0</v>
      </c>
      <c r="J77" s="10">
        <v>0</v>
      </c>
      <c r="K77" s="10">
        <v>314.25</v>
      </c>
      <c r="L77" s="10">
        <v>188.55</v>
      </c>
      <c r="M77" s="1" t="s">
        <v>18</v>
      </c>
      <c r="N77" s="1" t="s">
        <v>250</v>
      </c>
      <c r="O77" s="1" t="str">
        <f>"15124185853"</f>
        <v>15124185853</v>
      </c>
      <c r="P77" s="1" t="s">
        <v>19</v>
      </c>
      <c r="Q77" s="1" t="s">
        <v>20</v>
      </c>
      <c r="R77" s="1" t="s">
        <v>21</v>
      </c>
      <c r="S77" s="2">
        <v>44504</v>
      </c>
      <c r="T77" s="1"/>
    </row>
    <row r="78" spans="1:20" ht="20.25" customHeight="1">
      <c r="A78" s="1">
        <v>76</v>
      </c>
      <c r="B78" s="1" t="str">
        <f>"202109"</f>
        <v>202109</v>
      </c>
      <c r="C78" s="1" t="str">
        <f t="shared" si="4"/>
        <v>202112</v>
      </c>
      <c r="D78" s="1" t="str">
        <f t="shared" si="6"/>
        <v>2020</v>
      </c>
      <c r="E78" s="1" t="s">
        <v>251</v>
      </c>
      <c r="F78" s="1" t="s">
        <v>252</v>
      </c>
      <c r="G78" s="10">
        <v>20</v>
      </c>
      <c r="H78" s="10">
        <v>27</v>
      </c>
      <c r="I78" s="10">
        <v>0</v>
      </c>
      <c r="J78" s="10">
        <v>0</v>
      </c>
      <c r="K78" s="10">
        <v>5097.7</v>
      </c>
      <c r="L78" s="10">
        <v>3058.62</v>
      </c>
      <c r="M78" s="1" t="s">
        <v>18</v>
      </c>
      <c r="N78" s="1" t="s">
        <v>253</v>
      </c>
      <c r="O78" s="1" t="s">
        <v>254</v>
      </c>
      <c r="P78" s="1" t="s">
        <v>19</v>
      </c>
      <c r="Q78" s="1" t="s">
        <v>38</v>
      </c>
      <c r="R78" s="1" t="s">
        <v>21</v>
      </c>
      <c r="S78" s="2">
        <v>44428</v>
      </c>
      <c r="T78" s="1"/>
    </row>
    <row r="79" spans="1:20" ht="20.25" customHeight="1">
      <c r="A79" s="1">
        <v>77</v>
      </c>
      <c r="B79" s="1" t="str">
        <f>"202111"</f>
        <v>202111</v>
      </c>
      <c r="C79" s="1" t="str">
        <f t="shared" si="4"/>
        <v>202112</v>
      </c>
      <c r="D79" s="1" t="str">
        <f t="shared" si="6"/>
        <v>2020</v>
      </c>
      <c r="E79" s="1" t="s">
        <v>255</v>
      </c>
      <c r="F79" s="1" t="s">
        <v>256</v>
      </c>
      <c r="G79" s="10">
        <v>6</v>
      </c>
      <c r="H79" s="10">
        <v>5</v>
      </c>
      <c r="I79" s="10">
        <v>0</v>
      </c>
      <c r="J79" s="10">
        <v>0</v>
      </c>
      <c r="K79" s="10">
        <v>1308.2</v>
      </c>
      <c r="L79" s="10">
        <v>784.92</v>
      </c>
      <c r="M79" s="1" t="s">
        <v>18</v>
      </c>
      <c r="N79" s="1" t="s">
        <v>257</v>
      </c>
      <c r="O79" s="1" t="str">
        <f>"3192812"</f>
        <v>3192812</v>
      </c>
      <c r="P79" s="1" t="s">
        <v>19</v>
      </c>
      <c r="Q79" s="1" t="s">
        <v>20</v>
      </c>
      <c r="R79" s="1" t="s">
        <v>21</v>
      </c>
      <c r="S79" s="2">
        <v>44504</v>
      </c>
      <c r="T79" s="1"/>
    </row>
    <row r="80" spans="1:20" ht="20.25" customHeight="1">
      <c r="A80" s="1">
        <v>78</v>
      </c>
      <c r="B80" s="1" t="str">
        <f>"202109"</f>
        <v>202109</v>
      </c>
      <c r="C80" s="1" t="str">
        <f t="shared" si="4"/>
        <v>202112</v>
      </c>
      <c r="D80" s="1" t="str">
        <f t="shared" si="6"/>
        <v>2020</v>
      </c>
      <c r="E80" s="1" t="s">
        <v>258</v>
      </c>
      <c r="F80" s="1" t="s">
        <v>259</v>
      </c>
      <c r="G80" s="10">
        <v>21</v>
      </c>
      <c r="H80" s="10">
        <v>20</v>
      </c>
      <c r="I80" s="10">
        <v>1</v>
      </c>
      <c r="J80" s="10">
        <v>4.7619999999999996</v>
      </c>
      <c r="K80" s="10">
        <v>3848.7</v>
      </c>
      <c r="L80" s="10">
        <v>2309.2199999999998</v>
      </c>
      <c r="M80" s="1" t="s">
        <v>18</v>
      </c>
      <c r="N80" s="1" t="s">
        <v>260</v>
      </c>
      <c r="O80" s="1" t="s">
        <v>261</v>
      </c>
      <c r="P80" s="1" t="s">
        <v>19</v>
      </c>
      <c r="Q80" s="1" t="s">
        <v>38</v>
      </c>
      <c r="R80" s="1" t="s">
        <v>21</v>
      </c>
      <c r="S80" s="2">
        <v>44428</v>
      </c>
      <c r="T80" s="1"/>
    </row>
    <row r="81" spans="1:20" ht="20.25" customHeight="1">
      <c r="A81" s="1">
        <v>79</v>
      </c>
      <c r="B81" s="1" t="str">
        <f>"202111"</f>
        <v>202111</v>
      </c>
      <c r="C81" s="1" t="str">
        <f t="shared" si="4"/>
        <v>202112</v>
      </c>
      <c r="D81" s="1" t="str">
        <f t="shared" si="6"/>
        <v>2020</v>
      </c>
      <c r="E81" s="1" t="s">
        <v>262</v>
      </c>
      <c r="F81" s="1" t="s">
        <v>263</v>
      </c>
      <c r="G81" s="10">
        <v>4</v>
      </c>
      <c r="H81" s="10">
        <v>4</v>
      </c>
      <c r="I81" s="10">
        <v>0</v>
      </c>
      <c r="J81" s="10">
        <v>0</v>
      </c>
      <c r="K81" s="10">
        <v>694.05</v>
      </c>
      <c r="L81" s="10">
        <v>416.43</v>
      </c>
      <c r="M81" s="1" t="s">
        <v>18</v>
      </c>
      <c r="N81" s="1" t="s">
        <v>264</v>
      </c>
      <c r="O81" s="1" t="str">
        <f>"15084006788"</f>
        <v>15084006788</v>
      </c>
      <c r="P81" s="1" t="s">
        <v>19</v>
      </c>
      <c r="Q81" s="1" t="s">
        <v>20</v>
      </c>
      <c r="R81" s="1" t="s">
        <v>21</v>
      </c>
      <c r="S81" s="2">
        <v>44511</v>
      </c>
      <c r="T81" s="1"/>
    </row>
    <row r="82" spans="1:20" ht="20.25" customHeight="1">
      <c r="A82" s="1">
        <v>80</v>
      </c>
      <c r="B82" s="1" t="str">
        <f>"202111"</f>
        <v>202111</v>
      </c>
      <c r="C82" s="1" t="str">
        <f t="shared" si="4"/>
        <v>202112</v>
      </c>
      <c r="D82" s="1" t="str">
        <f t="shared" si="6"/>
        <v>2020</v>
      </c>
      <c r="E82" s="1" t="s">
        <v>265</v>
      </c>
      <c r="F82" s="1" t="s">
        <v>266</v>
      </c>
      <c r="G82" s="10">
        <v>9</v>
      </c>
      <c r="H82" s="10">
        <v>10</v>
      </c>
      <c r="I82" s="10">
        <v>0</v>
      </c>
      <c r="J82" s="10">
        <v>0</v>
      </c>
      <c r="K82" s="10">
        <v>1722.85</v>
      </c>
      <c r="L82" s="10">
        <v>1033.71</v>
      </c>
      <c r="M82" s="1" t="s">
        <v>18</v>
      </c>
      <c r="N82" s="1" t="s">
        <v>267</v>
      </c>
      <c r="O82" s="1" t="str">
        <f>"3277077"</f>
        <v>3277077</v>
      </c>
      <c r="P82" s="1" t="s">
        <v>19</v>
      </c>
      <c r="Q82" s="1" t="s">
        <v>26</v>
      </c>
      <c r="R82" s="1" t="s">
        <v>27</v>
      </c>
      <c r="S82" s="2">
        <v>44512</v>
      </c>
      <c r="T82" s="1"/>
    </row>
    <row r="83" spans="1:20" ht="20.25" customHeight="1">
      <c r="A83" s="1">
        <v>81</v>
      </c>
      <c r="B83" s="1" t="str">
        <f>"202109"</f>
        <v>202109</v>
      </c>
      <c r="C83" s="1" t="str">
        <f t="shared" si="4"/>
        <v>202112</v>
      </c>
      <c r="D83" s="1" t="str">
        <f t="shared" si="6"/>
        <v>2020</v>
      </c>
      <c r="E83" s="1" t="str">
        <f>"912103817387819076"</f>
        <v>912103817387819076</v>
      </c>
      <c r="F83" s="1" t="s">
        <v>268</v>
      </c>
      <c r="G83" s="10">
        <v>6</v>
      </c>
      <c r="H83" s="10">
        <v>9</v>
      </c>
      <c r="I83" s="10">
        <v>0</v>
      </c>
      <c r="J83" s="10">
        <v>0</v>
      </c>
      <c r="K83" s="10">
        <v>1650.6</v>
      </c>
      <c r="L83" s="10">
        <v>990.36</v>
      </c>
      <c r="M83" s="1" t="s">
        <v>18</v>
      </c>
      <c r="N83" s="1" t="s">
        <v>269</v>
      </c>
      <c r="O83" s="1" t="str">
        <f>"3336266"</f>
        <v>3336266</v>
      </c>
      <c r="P83" s="1" t="s">
        <v>19</v>
      </c>
      <c r="Q83" s="1" t="s">
        <v>38</v>
      </c>
      <c r="R83" s="1" t="s">
        <v>21</v>
      </c>
      <c r="S83" s="2">
        <v>44428</v>
      </c>
      <c r="T83" s="1"/>
    </row>
    <row r="84" spans="1:20" ht="20.25" customHeight="1">
      <c r="A84" s="1">
        <v>82</v>
      </c>
      <c r="B84" s="1" t="str">
        <f>"202109"</f>
        <v>202109</v>
      </c>
      <c r="C84" s="1" t="str">
        <f t="shared" si="4"/>
        <v>202112</v>
      </c>
      <c r="D84" s="1" t="str">
        <f t="shared" si="6"/>
        <v>2020</v>
      </c>
      <c r="E84" s="1" t="s">
        <v>270</v>
      </c>
      <c r="F84" s="1" t="s">
        <v>271</v>
      </c>
      <c r="G84" s="10">
        <v>1</v>
      </c>
      <c r="H84" s="10">
        <v>1</v>
      </c>
      <c r="I84" s="10">
        <v>0</v>
      </c>
      <c r="J84" s="10">
        <v>0</v>
      </c>
      <c r="K84" s="10">
        <v>400.15</v>
      </c>
      <c r="L84" s="10">
        <v>240.09</v>
      </c>
      <c r="M84" s="1" t="s">
        <v>18</v>
      </c>
      <c r="N84" s="1" t="s">
        <v>272</v>
      </c>
      <c r="O84" s="1" t="s">
        <v>273</v>
      </c>
      <c r="P84" s="1" t="s">
        <v>19</v>
      </c>
      <c r="Q84" s="1" t="s">
        <v>38</v>
      </c>
      <c r="R84" s="1" t="s">
        <v>21</v>
      </c>
      <c r="S84" s="2">
        <v>44428</v>
      </c>
      <c r="T84" s="1"/>
    </row>
    <row r="85" spans="1:20" ht="20.25" customHeight="1">
      <c r="A85" s="1">
        <v>83</v>
      </c>
      <c r="B85" s="1" t="str">
        <f>"202109"</f>
        <v>202109</v>
      </c>
      <c r="C85" s="1" t="str">
        <f t="shared" si="4"/>
        <v>202112</v>
      </c>
      <c r="D85" s="1" t="str">
        <f t="shared" si="6"/>
        <v>2020</v>
      </c>
      <c r="E85" s="1" t="s">
        <v>274</v>
      </c>
      <c r="F85" s="1" t="s">
        <v>275</v>
      </c>
      <c r="G85" s="10">
        <v>3</v>
      </c>
      <c r="H85" s="10">
        <v>3</v>
      </c>
      <c r="I85" s="10">
        <v>0</v>
      </c>
      <c r="J85" s="10">
        <v>0</v>
      </c>
      <c r="K85" s="10">
        <v>557.70000000000005</v>
      </c>
      <c r="L85" s="10">
        <v>334.62</v>
      </c>
      <c r="M85" s="1" t="s">
        <v>18</v>
      </c>
      <c r="N85" s="1" t="s">
        <v>276</v>
      </c>
      <c r="O85" s="1" t="s">
        <v>277</v>
      </c>
      <c r="P85" s="1" t="s">
        <v>19</v>
      </c>
      <c r="Q85" s="1" t="s">
        <v>38</v>
      </c>
      <c r="R85" s="1" t="s">
        <v>21</v>
      </c>
      <c r="S85" s="2">
        <v>44428</v>
      </c>
      <c r="T85" s="1"/>
    </row>
    <row r="86" spans="1:20" ht="20.25" customHeight="1">
      <c r="A86" s="1">
        <v>84</v>
      </c>
      <c r="B86" s="1" t="str">
        <f>"202109"</f>
        <v>202109</v>
      </c>
      <c r="C86" s="1" t="str">
        <f t="shared" si="4"/>
        <v>202112</v>
      </c>
      <c r="D86" s="1" t="str">
        <f t="shared" si="6"/>
        <v>2020</v>
      </c>
      <c r="E86" s="1" t="s">
        <v>278</v>
      </c>
      <c r="F86" s="1" t="s">
        <v>279</v>
      </c>
      <c r="G86" s="10">
        <v>8</v>
      </c>
      <c r="H86" s="10">
        <v>8</v>
      </c>
      <c r="I86" s="10">
        <v>0</v>
      </c>
      <c r="J86" s="10">
        <v>0</v>
      </c>
      <c r="K86" s="10">
        <v>1312.45</v>
      </c>
      <c r="L86" s="10">
        <v>787.47</v>
      </c>
      <c r="M86" s="1" t="s">
        <v>18</v>
      </c>
      <c r="N86" s="1" t="s">
        <v>280</v>
      </c>
      <c r="O86" s="1" t="str">
        <f>"15084055847"</f>
        <v>15084055847</v>
      </c>
      <c r="P86" s="1" t="s">
        <v>19</v>
      </c>
      <c r="Q86" s="1" t="s">
        <v>38</v>
      </c>
      <c r="R86" s="1" t="s">
        <v>21</v>
      </c>
      <c r="S86" s="2">
        <v>44428</v>
      </c>
      <c r="T86" s="1"/>
    </row>
    <row r="87" spans="1:20" ht="20.25" customHeight="1">
      <c r="A87" s="1">
        <v>85</v>
      </c>
      <c r="B87" s="1" t="str">
        <f>"202111"</f>
        <v>202111</v>
      </c>
      <c r="C87" s="1" t="str">
        <f t="shared" si="4"/>
        <v>202112</v>
      </c>
      <c r="D87" s="1" t="str">
        <f t="shared" si="6"/>
        <v>2020</v>
      </c>
      <c r="E87" s="1" t="str">
        <f>"912103815553988257"</f>
        <v>912103815553988257</v>
      </c>
      <c r="F87" s="1" t="s">
        <v>281</v>
      </c>
      <c r="G87" s="10">
        <v>15</v>
      </c>
      <c r="H87" s="10">
        <v>15</v>
      </c>
      <c r="I87" s="10">
        <v>0</v>
      </c>
      <c r="J87" s="10">
        <v>0</v>
      </c>
      <c r="K87" s="10">
        <v>8094.21</v>
      </c>
      <c r="L87" s="10">
        <v>2428.2600000000002</v>
      </c>
      <c r="M87" s="1" t="s">
        <v>18</v>
      </c>
      <c r="N87" s="1" t="s">
        <v>282</v>
      </c>
      <c r="O87" s="1" t="s">
        <v>283</v>
      </c>
      <c r="P87" s="1" t="s">
        <v>19</v>
      </c>
      <c r="Q87" s="1" t="s">
        <v>20</v>
      </c>
      <c r="R87" s="1" t="s">
        <v>21</v>
      </c>
      <c r="S87" s="2">
        <v>44504</v>
      </c>
      <c r="T87" s="1"/>
    </row>
    <row r="88" spans="1:20" ht="20.25" customHeight="1">
      <c r="A88" s="1">
        <v>86</v>
      </c>
      <c r="B88" s="1" t="str">
        <f>"202109"</f>
        <v>202109</v>
      </c>
      <c r="C88" s="1" t="str">
        <f t="shared" si="4"/>
        <v>202112</v>
      </c>
      <c r="D88" s="1" t="str">
        <f t="shared" si="6"/>
        <v>2020</v>
      </c>
      <c r="E88" s="1" t="s">
        <v>284</v>
      </c>
      <c r="F88" s="1" t="s">
        <v>285</v>
      </c>
      <c r="G88" s="10">
        <v>2</v>
      </c>
      <c r="H88" s="10">
        <v>2</v>
      </c>
      <c r="I88" s="10">
        <v>0</v>
      </c>
      <c r="J88" s="10">
        <v>0</v>
      </c>
      <c r="K88" s="10">
        <v>369.8</v>
      </c>
      <c r="L88" s="10">
        <v>221.88</v>
      </c>
      <c r="M88" s="1" t="s">
        <v>18</v>
      </c>
      <c r="N88" s="1" t="s">
        <v>286</v>
      </c>
      <c r="O88" s="1" t="str">
        <f>"13050088057"</f>
        <v>13050088057</v>
      </c>
      <c r="P88" s="1" t="s">
        <v>19</v>
      </c>
      <c r="Q88" s="1" t="s">
        <v>38</v>
      </c>
      <c r="R88" s="1" t="s">
        <v>21</v>
      </c>
      <c r="S88" s="2">
        <v>44428</v>
      </c>
      <c r="T88" s="1"/>
    </row>
    <row r="89" spans="1:20" ht="20.25" customHeight="1">
      <c r="A89" s="1">
        <v>87</v>
      </c>
      <c r="B89" s="1" t="str">
        <f>"202111"</f>
        <v>202111</v>
      </c>
      <c r="C89" s="1" t="str">
        <f t="shared" si="4"/>
        <v>202112</v>
      </c>
      <c r="D89" s="1" t="str">
        <f t="shared" si="6"/>
        <v>2020</v>
      </c>
      <c r="E89" s="1" t="s">
        <v>287</v>
      </c>
      <c r="F89" s="1" t="s">
        <v>288</v>
      </c>
      <c r="G89" s="10">
        <v>2</v>
      </c>
      <c r="H89" s="10">
        <v>2</v>
      </c>
      <c r="I89" s="10">
        <v>0</v>
      </c>
      <c r="J89" s="10">
        <v>0</v>
      </c>
      <c r="K89" s="10">
        <v>371.8</v>
      </c>
      <c r="L89" s="10">
        <v>223.08</v>
      </c>
      <c r="M89" s="1" t="s">
        <v>18</v>
      </c>
      <c r="N89" s="1" t="s">
        <v>289</v>
      </c>
      <c r="O89" s="1" t="str">
        <f>"18941248997"</f>
        <v>18941248997</v>
      </c>
      <c r="P89" s="1" t="s">
        <v>19</v>
      </c>
      <c r="Q89" s="1" t="s">
        <v>20</v>
      </c>
      <c r="R89" s="1" t="s">
        <v>21</v>
      </c>
      <c r="S89" s="2">
        <v>44504</v>
      </c>
      <c r="T89" s="1"/>
    </row>
    <row r="90" spans="1:20" ht="20.25" customHeight="1">
      <c r="A90" s="1">
        <v>88</v>
      </c>
      <c r="B90" s="1" t="str">
        <f>"202109"</f>
        <v>202109</v>
      </c>
      <c r="C90" s="1" t="str">
        <f t="shared" si="4"/>
        <v>202112</v>
      </c>
      <c r="D90" s="1" t="str">
        <f t="shared" si="6"/>
        <v>2020</v>
      </c>
      <c r="E90" s="1" t="s">
        <v>290</v>
      </c>
      <c r="F90" s="1" t="s">
        <v>291</v>
      </c>
      <c r="G90" s="10">
        <v>9</v>
      </c>
      <c r="H90" s="10">
        <v>12</v>
      </c>
      <c r="I90" s="10">
        <v>0</v>
      </c>
      <c r="J90" s="10">
        <v>0</v>
      </c>
      <c r="K90" s="10">
        <v>2061.3000000000002</v>
      </c>
      <c r="L90" s="10">
        <v>1236.78</v>
      </c>
      <c r="M90" s="1" t="s">
        <v>18</v>
      </c>
      <c r="N90" s="1" t="s">
        <v>292</v>
      </c>
      <c r="O90" s="1" t="s">
        <v>293</v>
      </c>
      <c r="P90" s="1" t="s">
        <v>19</v>
      </c>
      <c r="Q90" s="1" t="s">
        <v>38</v>
      </c>
      <c r="R90" s="1" t="s">
        <v>21</v>
      </c>
      <c r="S90" s="2">
        <v>44428</v>
      </c>
      <c r="T90" s="1"/>
    </row>
    <row r="91" spans="1:20" ht="20.25" customHeight="1">
      <c r="A91" s="1">
        <v>89</v>
      </c>
      <c r="B91" s="1" t="str">
        <f>"202109"</f>
        <v>202109</v>
      </c>
      <c r="C91" s="1" t="str">
        <f t="shared" si="4"/>
        <v>202112</v>
      </c>
      <c r="D91" s="1" t="str">
        <f t="shared" si="6"/>
        <v>2020</v>
      </c>
      <c r="E91" s="1" t="s">
        <v>294</v>
      </c>
      <c r="F91" s="1" t="s">
        <v>295</v>
      </c>
      <c r="G91" s="10">
        <v>2</v>
      </c>
      <c r="H91" s="10">
        <v>2</v>
      </c>
      <c r="I91" s="10">
        <v>0</v>
      </c>
      <c r="J91" s="10">
        <v>0</v>
      </c>
      <c r="K91" s="10">
        <v>370.8</v>
      </c>
      <c r="L91" s="10">
        <v>222.48</v>
      </c>
      <c r="M91" s="1" t="s">
        <v>18</v>
      </c>
      <c r="N91" s="1" t="s">
        <v>296</v>
      </c>
      <c r="O91" s="1" t="s">
        <v>297</v>
      </c>
      <c r="P91" s="1" t="s">
        <v>19</v>
      </c>
      <c r="Q91" s="1" t="s">
        <v>38</v>
      </c>
      <c r="R91" s="1" t="s">
        <v>21</v>
      </c>
      <c r="S91" s="2">
        <v>44428</v>
      </c>
      <c r="T91" s="1"/>
    </row>
    <row r="92" spans="1:20" ht="20.25" customHeight="1">
      <c r="A92" s="1">
        <v>90</v>
      </c>
      <c r="B92" s="1" t="str">
        <f>"202109"</f>
        <v>202109</v>
      </c>
      <c r="C92" s="1" t="str">
        <f t="shared" si="4"/>
        <v>202112</v>
      </c>
      <c r="D92" s="1" t="str">
        <f t="shared" si="6"/>
        <v>2020</v>
      </c>
      <c r="E92" s="1" t="s">
        <v>298</v>
      </c>
      <c r="F92" s="1" t="s">
        <v>299</v>
      </c>
      <c r="G92" s="10">
        <v>3</v>
      </c>
      <c r="H92" s="10">
        <v>3</v>
      </c>
      <c r="I92" s="10">
        <v>0</v>
      </c>
      <c r="J92" s="10">
        <v>0</v>
      </c>
      <c r="K92" s="10">
        <v>455.05</v>
      </c>
      <c r="L92" s="10">
        <v>273.02999999999997</v>
      </c>
      <c r="M92" s="1" t="s">
        <v>18</v>
      </c>
      <c r="N92" s="1" t="s">
        <v>300</v>
      </c>
      <c r="O92" s="1" t="str">
        <f>"15641219861"</f>
        <v>15641219861</v>
      </c>
      <c r="P92" s="1" t="s">
        <v>19</v>
      </c>
      <c r="Q92" s="1" t="s">
        <v>38</v>
      </c>
      <c r="R92" s="1" t="s">
        <v>21</v>
      </c>
      <c r="S92" s="2">
        <v>44428</v>
      </c>
      <c r="T92" s="1"/>
    </row>
    <row r="93" spans="1:20" ht="20.25" customHeight="1">
      <c r="A93" s="1">
        <v>91</v>
      </c>
      <c r="B93" s="1" t="str">
        <f>"202109"</f>
        <v>202109</v>
      </c>
      <c r="C93" s="1" t="str">
        <f t="shared" si="4"/>
        <v>202112</v>
      </c>
      <c r="D93" s="1" t="str">
        <f t="shared" si="6"/>
        <v>2020</v>
      </c>
      <c r="E93" s="1" t="s">
        <v>301</v>
      </c>
      <c r="F93" s="1" t="s">
        <v>302</v>
      </c>
      <c r="G93" s="10">
        <v>2</v>
      </c>
      <c r="H93" s="10">
        <v>2</v>
      </c>
      <c r="I93" s="10">
        <v>0</v>
      </c>
      <c r="J93" s="10">
        <v>0</v>
      </c>
      <c r="K93" s="10">
        <v>374.8</v>
      </c>
      <c r="L93" s="10">
        <v>224.88</v>
      </c>
      <c r="M93" s="1" t="s">
        <v>18</v>
      </c>
      <c r="N93" s="1" t="s">
        <v>303</v>
      </c>
      <c r="O93" s="1" t="str">
        <f>"13464926685"</f>
        <v>13464926685</v>
      </c>
      <c r="P93" s="1" t="s">
        <v>19</v>
      </c>
      <c r="Q93" s="1" t="s">
        <v>38</v>
      </c>
      <c r="R93" s="1" t="s">
        <v>21</v>
      </c>
      <c r="S93" s="2">
        <v>44428</v>
      </c>
      <c r="T93" s="1"/>
    </row>
    <row r="94" spans="1:20" ht="20.25" customHeight="1">
      <c r="A94" s="1">
        <v>92</v>
      </c>
      <c r="B94" s="1" t="str">
        <f t="shared" ref="B94:B100" si="7">"202111"</f>
        <v>202111</v>
      </c>
      <c r="C94" s="1" t="str">
        <f t="shared" si="4"/>
        <v>202112</v>
      </c>
      <c r="D94" s="1" t="str">
        <f t="shared" si="6"/>
        <v>2020</v>
      </c>
      <c r="E94" s="1" t="s">
        <v>304</v>
      </c>
      <c r="F94" s="1" t="s">
        <v>305</v>
      </c>
      <c r="G94" s="10">
        <v>3</v>
      </c>
      <c r="H94" s="10">
        <v>3</v>
      </c>
      <c r="I94" s="10">
        <v>0</v>
      </c>
      <c r="J94" s="10">
        <v>0</v>
      </c>
      <c r="K94" s="10">
        <v>756.6</v>
      </c>
      <c r="L94" s="10">
        <v>226.98</v>
      </c>
      <c r="M94" s="1" t="s">
        <v>18</v>
      </c>
      <c r="N94" s="1" t="s">
        <v>306</v>
      </c>
      <c r="O94" s="1" t="str">
        <f>"3205511"</f>
        <v>3205511</v>
      </c>
      <c r="P94" s="1" t="s">
        <v>19</v>
      </c>
      <c r="Q94" s="1" t="s">
        <v>20</v>
      </c>
      <c r="R94" s="1" t="s">
        <v>21</v>
      </c>
      <c r="S94" s="2">
        <v>44504</v>
      </c>
      <c r="T94" s="1"/>
    </row>
    <row r="95" spans="1:20" ht="20.25" customHeight="1">
      <c r="A95" s="1">
        <v>93</v>
      </c>
      <c r="B95" s="1" t="str">
        <f t="shared" si="7"/>
        <v>202111</v>
      </c>
      <c r="C95" s="1" t="str">
        <f t="shared" si="4"/>
        <v>202112</v>
      </c>
      <c r="D95" s="1" t="str">
        <f t="shared" si="6"/>
        <v>2020</v>
      </c>
      <c r="E95" s="1" t="s">
        <v>307</v>
      </c>
      <c r="F95" s="1" t="s">
        <v>308</v>
      </c>
      <c r="G95" s="10">
        <v>2</v>
      </c>
      <c r="H95" s="10">
        <v>2</v>
      </c>
      <c r="I95" s="10">
        <v>0</v>
      </c>
      <c r="J95" s="10">
        <v>0</v>
      </c>
      <c r="K95" s="10">
        <v>375.4</v>
      </c>
      <c r="L95" s="10">
        <v>225.24</v>
      </c>
      <c r="M95" s="1" t="s">
        <v>18</v>
      </c>
      <c r="N95" s="1" t="s">
        <v>309</v>
      </c>
      <c r="O95" s="1" t="str">
        <f>"15241233388"</f>
        <v>15241233388</v>
      </c>
      <c r="P95" s="1" t="s">
        <v>19</v>
      </c>
      <c r="Q95" s="1" t="s">
        <v>20</v>
      </c>
      <c r="R95" s="1" t="s">
        <v>21</v>
      </c>
      <c r="S95" s="2">
        <v>44504</v>
      </c>
      <c r="T95" s="1"/>
    </row>
    <row r="96" spans="1:20" ht="20.25" customHeight="1">
      <c r="A96" s="1">
        <v>94</v>
      </c>
      <c r="B96" s="1" t="str">
        <f t="shared" si="7"/>
        <v>202111</v>
      </c>
      <c r="C96" s="1" t="str">
        <f t="shared" si="4"/>
        <v>202112</v>
      </c>
      <c r="D96" s="1" t="str">
        <f t="shared" si="6"/>
        <v>2020</v>
      </c>
      <c r="E96" s="1" t="s">
        <v>310</v>
      </c>
      <c r="F96" s="1" t="s">
        <v>311</v>
      </c>
      <c r="G96" s="10">
        <v>3</v>
      </c>
      <c r="H96" s="10">
        <v>3</v>
      </c>
      <c r="I96" s="10">
        <v>0</v>
      </c>
      <c r="J96" s="10">
        <v>0</v>
      </c>
      <c r="K96" s="10">
        <v>564</v>
      </c>
      <c r="L96" s="10">
        <v>338.4</v>
      </c>
      <c r="M96" s="1" t="s">
        <v>18</v>
      </c>
      <c r="N96" s="1" t="s">
        <v>312</v>
      </c>
      <c r="O96" s="1" t="s">
        <v>313</v>
      </c>
      <c r="P96" s="1" t="s">
        <v>19</v>
      </c>
      <c r="Q96" s="1" t="s">
        <v>20</v>
      </c>
      <c r="R96" s="1" t="s">
        <v>21</v>
      </c>
      <c r="S96" s="2">
        <v>44510</v>
      </c>
      <c r="T96" s="1"/>
    </row>
    <row r="97" spans="1:20" ht="20.25" customHeight="1">
      <c r="A97" s="1">
        <v>95</v>
      </c>
      <c r="B97" s="1" t="str">
        <f t="shared" si="7"/>
        <v>202111</v>
      </c>
      <c r="C97" s="1" t="str">
        <f t="shared" si="4"/>
        <v>202112</v>
      </c>
      <c r="D97" s="1" t="str">
        <f t="shared" si="6"/>
        <v>2020</v>
      </c>
      <c r="E97" s="1" t="str">
        <f>"912103812415267910"</f>
        <v>912103812415267910</v>
      </c>
      <c r="F97" s="1" t="s">
        <v>314</v>
      </c>
      <c r="G97" s="10">
        <v>3</v>
      </c>
      <c r="H97" s="10">
        <v>3</v>
      </c>
      <c r="I97" s="10">
        <v>0</v>
      </c>
      <c r="J97" s="10">
        <v>0</v>
      </c>
      <c r="K97" s="10">
        <v>556.20000000000005</v>
      </c>
      <c r="L97" s="10">
        <v>333.72</v>
      </c>
      <c r="M97" s="1" t="s">
        <v>18</v>
      </c>
      <c r="N97" s="1" t="s">
        <v>315</v>
      </c>
      <c r="O97" s="1" t="str">
        <f>"13029388055"</f>
        <v>13029388055</v>
      </c>
      <c r="P97" s="1" t="s">
        <v>19</v>
      </c>
      <c r="Q97" s="1" t="s">
        <v>20</v>
      </c>
      <c r="R97" s="1" t="s">
        <v>21</v>
      </c>
      <c r="S97" s="2">
        <v>44511</v>
      </c>
      <c r="T97" s="1"/>
    </row>
    <row r="98" spans="1:20" ht="20.25" customHeight="1">
      <c r="A98" s="1">
        <v>96</v>
      </c>
      <c r="B98" s="1" t="str">
        <f t="shared" si="7"/>
        <v>202111</v>
      </c>
      <c r="C98" s="1" t="str">
        <f t="shared" ref="C98:C100" si="8">"202112"</f>
        <v>202112</v>
      </c>
      <c r="D98" s="1" t="str">
        <f t="shared" si="6"/>
        <v>2020</v>
      </c>
      <c r="E98" s="1" t="str">
        <f>"912103817237329505"</f>
        <v>912103817237329505</v>
      </c>
      <c r="F98" s="1" t="s">
        <v>316</v>
      </c>
      <c r="G98" s="10">
        <v>26</v>
      </c>
      <c r="H98" s="10">
        <v>26</v>
      </c>
      <c r="I98" s="10">
        <v>0</v>
      </c>
      <c r="J98" s="10">
        <v>0</v>
      </c>
      <c r="K98" s="10">
        <v>4873.8</v>
      </c>
      <c r="L98" s="10">
        <v>2924.28</v>
      </c>
      <c r="M98" s="1" t="s">
        <v>18</v>
      </c>
      <c r="N98" s="1" t="s">
        <v>236</v>
      </c>
      <c r="O98" s="1" t="str">
        <f>"04123225700"</f>
        <v>04123225700</v>
      </c>
      <c r="P98" s="1" t="s">
        <v>19</v>
      </c>
      <c r="Q98" s="1" t="s">
        <v>20</v>
      </c>
      <c r="R98" s="1" t="s">
        <v>21</v>
      </c>
      <c r="S98" s="2">
        <v>44516</v>
      </c>
      <c r="T98" s="1"/>
    </row>
    <row r="99" spans="1:20" ht="20.25" customHeight="1">
      <c r="A99" s="1">
        <v>97</v>
      </c>
      <c r="B99" s="1" t="str">
        <f t="shared" si="7"/>
        <v>202111</v>
      </c>
      <c r="C99" s="1" t="str">
        <f t="shared" si="8"/>
        <v>202112</v>
      </c>
      <c r="D99" s="1" t="str">
        <f t="shared" si="6"/>
        <v>2020</v>
      </c>
      <c r="E99" s="1" t="s">
        <v>317</v>
      </c>
      <c r="F99" s="1" t="s">
        <v>318</v>
      </c>
      <c r="G99" s="10">
        <v>1</v>
      </c>
      <c r="H99" s="10">
        <v>1</v>
      </c>
      <c r="I99" s="10">
        <v>0</v>
      </c>
      <c r="J99" s="10">
        <v>0</v>
      </c>
      <c r="K99" s="10">
        <v>185.9</v>
      </c>
      <c r="L99" s="10">
        <v>111.54</v>
      </c>
      <c r="M99" s="1" t="s">
        <v>18</v>
      </c>
      <c r="N99" s="1" t="s">
        <v>319</v>
      </c>
      <c r="O99" s="1" t="str">
        <f>"04123295948"</f>
        <v>04123295948</v>
      </c>
      <c r="P99" s="1" t="s">
        <v>19</v>
      </c>
      <c r="Q99" s="1" t="s">
        <v>20</v>
      </c>
      <c r="R99" s="1" t="s">
        <v>21</v>
      </c>
      <c r="S99" s="2">
        <v>44503</v>
      </c>
      <c r="T99" s="1"/>
    </row>
    <row r="100" spans="1:20" ht="20.25" customHeight="1">
      <c r="A100" s="1">
        <v>98</v>
      </c>
      <c r="B100" s="1" t="str">
        <f t="shared" si="7"/>
        <v>202111</v>
      </c>
      <c r="C100" s="1" t="str">
        <f t="shared" si="8"/>
        <v>202112</v>
      </c>
      <c r="D100" s="1" t="str">
        <f t="shared" si="6"/>
        <v>2020</v>
      </c>
      <c r="E100" s="1" t="s">
        <v>320</v>
      </c>
      <c r="F100" s="1" t="s">
        <v>321</v>
      </c>
      <c r="G100" s="10">
        <v>1</v>
      </c>
      <c r="H100" s="10">
        <v>4</v>
      </c>
      <c r="I100" s="10">
        <v>0</v>
      </c>
      <c r="J100" s="10">
        <v>0</v>
      </c>
      <c r="K100" s="10">
        <v>590.5</v>
      </c>
      <c r="L100" s="10">
        <v>354.3</v>
      </c>
      <c r="M100" s="1" t="s">
        <v>18</v>
      </c>
      <c r="N100" s="1" t="s">
        <v>322</v>
      </c>
      <c r="O100" s="1" t="str">
        <f>"04123341302"</f>
        <v>04123341302</v>
      </c>
      <c r="P100" s="1" t="s">
        <v>19</v>
      </c>
      <c r="Q100" s="1" t="s">
        <v>20</v>
      </c>
      <c r="R100" s="1" t="s">
        <v>21</v>
      </c>
      <c r="S100" s="2">
        <v>44504</v>
      </c>
      <c r="T100" s="1"/>
    </row>
    <row r="101" spans="1:20" ht="20.25" customHeight="1">
      <c r="A101" s="1">
        <v>99</v>
      </c>
      <c r="B101" s="1" t="str">
        <f>"202111"</f>
        <v>202111</v>
      </c>
      <c r="C101" s="1" t="str">
        <f>"202112"</f>
        <v>202112</v>
      </c>
      <c r="D101" s="1" t="str">
        <f t="shared" si="6"/>
        <v>2020</v>
      </c>
      <c r="E101" s="1" t="s">
        <v>323</v>
      </c>
      <c r="F101" s="1" t="s">
        <v>324</v>
      </c>
      <c r="G101" s="10">
        <v>2</v>
      </c>
      <c r="H101" s="10">
        <v>5</v>
      </c>
      <c r="I101" s="10">
        <v>0</v>
      </c>
      <c r="J101" s="10">
        <v>0</v>
      </c>
      <c r="K101" s="10">
        <v>621.9</v>
      </c>
      <c r="L101" s="10">
        <v>373.14</v>
      </c>
      <c r="M101" s="1" t="s">
        <v>18</v>
      </c>
      <c r="N101" s="1" t="s">
        <v>325</v>
      </c>
      <c r="O101" s="1" t="str">
        <f>"3420189"</f>
        <v>3420189</v>
      </c>
      <c r="P101" s="1" t="s">
        <v>19</v>
      </c>
      <c r="Q101" s="1" t="s">
        <v>20</v>
      </c>
      <c r="R101" s="1" t="s">
        <v>21</v>
      </c>
      <c r="S101" s="2">
        <v>44516</v>
      </c>
      <c r="T101" s="1"/>
    </row>
    <row r="102" spans="1:20" ht="20.25" customHeight="1">
      <c r="A102" s="1">
        <v>100</v>
      </c>
      <c r="B102" s="1" t="str">
        <f>"202109"</f>
        <v>202109</v>
      </c>
      <c r="C102" s="1" t="str">
        <f>"202112"</f>
        <v>202112</v>
      </c>
      <c r="D102" s="1" t="str">
        <f t="shared" si="6"/>
        <v>2020</v>
      </c>
      <c r="E102" s="1" t="s">
        <v>326</v>
      </c>
      <c r="F102" s="1" t="s">
        <v>327</v>
      </c>
      <c r="G102" s="10">
        <v>4</v>
      </c>
      <c r="H102" s="10">
        <v>4</v>
      </c>
      <c r="I102" s="10">
        <v>0</v>
      </c>
      <c r="J102" s="10">
        <v>0</v>
      </c>
      <c r="K102" s="10">
        <v>749.6</v>
      </c>
      <c r="L102" s="10">
        <v>449.76</v>
      </c>
      <c r="M102" s="1" t="s">
        <v>18</v>
      </c>
      <c r="N102" s="1" t="s">
        <v>328</v>
      </c>
      <c r="O102" s="1" t="s">
        <v>329</v>
      </c>
      <c r="P102" s="1" t="s">
        <v>19</v>
      </c>
      <c r="Q102" s="1" t="s">
        <v>38</v>
      </c>
      <c r="R102" s="1" t="s">
        <v>21</v>
      </c>
      <c r="S102" s="2">
        <v>44428</v>
      </c>
      <c r="T102" s="1"/>
    </row>
    <row r="103" spans="1:20" ht="20.25" customHeight="1">
      <c r="A103" s="1">
        <v>101</v>
      </c>
      <c r="B103" s="1" t="str">
        <f>"202109"</f>
        <v>202109</v>
      </c>
      <c r="C103" s="1" t="str">
        <f t="shared" ref="C103:C115" si="9">"202112"</f>
        <v>202112</v>
      </c>
      <c r="D103" s="1" t="str">
        <f t="shared" si="6"/>
        <v>2020</v>
      </c>
      <c r="E103" s="1" t="s">
        <v>330</v>
      </c>
      <c r="F103" s="1" t="s">
        <v>331</v>
      </c>
      <c r="G103" s="10">
        <v>14</v>
      </c>
      <c r="H103" s="10">
        <v>16</v>
      </c>
      <c r="I103" s="10">
        <v>0</v>
      </c>
      <c r="J103" s="10">
        <v>0</v>
      </c>
      <c r="K103" s="10">
        <v>3315.77</v>
      </c>
      <c r="L103" s="10">
        <v>1989.46</v>
      </c>
      <c r="M103" s="1" t="s">
        <v>18</v>
      </c>
      <c r="N103" s="1" t="s">
        <v>332</v>
      </c>
      <c r="O103" s="1" t="s">
        <v>333</v>
      </c>
      <c r="P103" s="1" t="s">
        <v>19</v>
      </c>
      <c r="Q103" s="1" t="s">
        <v>38</v>
      </c>
      <c r="R103" s="1" t="s">
        <v>21</v>
      </c>
      <c r="S103" s="2">
        <v>44428</v>
      </c>
      <c r="T103" s="1"/>
    </row>
    <row r="104" spans="1:20" ht="20.25" customHeight="1">
      <c r="A104" s="1">
        <v>102</v>
      </c>
      <c r="B104" s="1" t="str">
        <f>"202109"</f>
        <v>202109</v>
      </c>
      <c r="C104" s="1" t="str">
        <f t="shared" si="9"/>
        <v>202112</v>
      </c>
      <c r="D104" s="1" t="str">
        <f t="shared" si="6"/>
        <v>2020</v>
      </c>
      <c r="E104" s="1" t="str">
        <f>"912103815675838842"</f>
        <v>912103815675838842</v>
      </c>
      <c r="F104" s="1" t="s">
        <v>334</v>
      </c>
      <c r="G104" s="10">
        <v>3</v>
      </c>
      <c r="H104" s="10">
        <v>7</v>
      </c>
      <c r="I104" s="10">
        <v>0</v>
      </c>
      <c r="J104" s="10">
        <v>0</v>
      </c>
      <c r="K104" s="10">
        <v>1032.5999999999999</v>
      </c>
      <c r="L104" s="10">
        <v>619.55999999999995</v>
      </c>
      <c r="M104" s="1" t="s">
        <v>18</v>
      </c>
      <c r="N104" s="1" t="s">
        <v>335</v>
      </c>
      <c r="O104" s="1" t="str">
        <f>"04123292678"</f>
        <v>04123292678</v>
      </c>
      <c r="P104" s="1" t="s">
        <v>19</v>
      </c>
      <c r="Q104" s="1" t="s">
        <v>38</v>
      </c>
      <c r="R104" s="1" t="s">
        <v>21</v>
      </c>
      <c r="S104" s="2">
        <v>44428</v>
      </c>
      <c r="T104" s="1"/>
    </row>
    <row r="105" spans="1:20" ht="20.25" customHeight="1">
      <c r="A105" s="1">
        <v>103</v>
      </c>
      <c r="B105" s="1" t="str">
        <f>"202111"</f>
        <v>202111</v>
      </c>
      <c r="C105" s="1" t="str">
        <f t="shared" si="9"/>
        <v>202112</v>
      </c>
      <c r="D105" s="1" t="str">
        <f t="shared" si="6"/>
        <v>2020</v>
      </c>
      <c r="E105" s="1" t="s">
        <v>336</v>
      </c>
      <c r="F105" s="1" t="s">
        <v>337</v>
      </c>
      <c r="G105" s="10">
        <v>15</v>
      </c>
      <c r="H105" s="10">
        <v>17</v>
      </c>
      <c r="I105" s="10">
        <v>0</v>
      </c>
      <c r="J105" s="10">
        <v>0</v>
      </c>
      <c r="K105" s="10">
        <v>2868.8</v>
      </c>
      <c r="L105" s="10">
        <v>1721.28</v>
      </c>
      <c r="M105" s="1" t="s">
        <v>18</v>
      </c>
      <c r="N105" s="1" t="s">
        <v>338</v>
      </c>
      <c r="O105" s="1" t="str">
        <f>"04123111988"</f>
        <v>04123111988</v>
      </c>
      <c r="P105" s="1" t="s">
        <v>19</v>
      </c>
      <c r="Q105" s="1" t="s">
        <v>20</v>
      </c>
      <c r="R105" s="1" t="s">
        <v>21</v>
      </c>
      <c r="S105" s="2">
        <v>44519</v>
      </c>
      <c r="T105" s="1"/>
    </row>
    <row r="106" spans="1:20" ht="20.25" customHeight="1">
      <c r="A106" s="1">
        <v>104</v>
      </c>
      <c r="B106" s="1" t="str">
        <f>"202109"</f>
        <v>202109</v>
      </c>
      <c r="C106" s="1" t="str">
        <f t="shared" si="9"/>
        <v>202112</v>
      </c>
      <c r="D106" s="1" t="str">
        <f t="shared" si="6"/>
        <v>2020</v>
      </c>
      <c r="E106" s="1" t="str">
        <f>"912103817714306157"</f>
        <v>912103817714306157</v>
      </c>
      <c r="F106" s="1" t="s">
        <v>339</v>
      </c>
      <c r="G106" s="10">
        <v>18</v>
      </c>
      <c r="H106" s="10">
        <v>17</v>
      </c>
      <c r="I106" s="10">
        <v>1</v>
      </c>
      <c r="J106" s="10">
        <v>5.556</v>
      </c>
      <c r="K106" s="10">
        <v>3222.3</v>
      </c>
      <c r="L106" s="10">
        <v>1933.38</v>
      </c>
      <c r="M106" s="1" t="s">
        <v>18</v>
      </c>
      <c r="N106" s="1" t="s">
        <v>340</v>
      </c>
      <c r="O106" s="1" t="str">
        <f>"13841776366"</f>
        <v>13841776366</v>
      </c>
      <c r="P106" s="1" t="s">
        <v>19</v>
      </c>
      <c r="Q106" s="1" t="s">
        <v>38</v>
      </c>
      <c r="R106" s="1" t="s">
        <v>21</v>
      </c>
      <c r="S106" s="2">
        <v>44428</v>
      </c>
      <c r="T106" s="1"/>
    </row>
    <row r="107" spans="1:20" ht="20.25" customHeight="1">
      <c r="A107" s="1">
        <v>105</v>
      </c>
      <c r="B107" s="1" t="str">
        <f>"202111"</f>
        <v>202111</v>
      </c>
      <c r="C107" s="1" t="str">
        <f t="shared" si="9"/>
        <v>202112</v>
      </c>
      <c r="D107" s="1" t="str">
        <f t="shared" si="6"/>
        <v>2020</v>
      </c>
      <c r="E107" s="1" t="s">
        <v>341</v>
      </c>
      <c r="F107" s="1" t="s">
        <v>342</v>
      </c>
      <c r="G107" s="10">
        <v>2</v>
      </c>
      <c r="H107" s="10">
        <v>3</v>
      </c>
      <c r="I107" s="10">
        <v>0</v>
      </c>
      <c r="J107" s="10">
        <v>0</v>
      </c>
      <c r="K107" s="10">
        <v>453.5</v>
      </c>
      <c r="L107" s="10">
        <v>272.10000000000002</v>
      </c>
      <c r="M107" s="1" t="s">
        <v>18</v>
      </c>
      <c r="N107" s="1" t="s">
        <v>343</v>
      </c>
      <c r="O107" s="1" t="str">
        <f>"15941220413"</f>
        <v>15941220413</v>
      </c>
      <c r="P107" s="1" t="s">
        <v>19</v>
      </c>
      <c r="Q107" s="1" t="s">
        <v>20</v>
      </c>
      <c r="R107" s="1" t="s">
        <v>21</v>
      </c>
      <c r="S107" s="2">
        <v>44522</v>
      </c>
      <c r="T107" s="1"/>
    </row>
    <row r="108" spans="1:20" ht="20.25" customHeight="1">
      <c r="A108" s="1">
        <v>106</v>
      </c>
      <c r="B108" s="1" t="str">
        <f>"202109"</f>
        <v>202109</v>
      </c>
      <c r="C108" s="1" t="str">
        <f t="shared" si="9"/>
        <v>202112</v>
      </c>
      <c r="D108" s="1" t="str">
        <f t="shared" si="6"/>
        <v>2020</v>
      </c>
      <c r="E108" s="1" t="str">
        <f>"912103817284263461"</f>
        <v>912103817284263461</v>
      </c>
      <c r="F108" s="1" t="s">
        <v>344</v>
      </c>
      <c r="G108" s="10">
        <v>10</v>
      </c>
      <c r="H108" s="10">
        <v>10</v>
      </c>
      <c r="I108" s="10">
        <v>0</v>
      </c>
      <c r="J108" s="10">
        <v>0</v>
      </c>
      <c r="K108" s="10">
        <v>1890.3</v>
      </c>
      <c r="L108" s="10">
        <v>1134.18</v>
      </c>
      <c r="M108" s="1" t="s">
        <v>18</v>
      </c>
      <c r="N108" s="1" t="s">
        <v>345</v>
      </c>
      <c r="O108" s="1" t="str">
        <f>"04123213379"</f>
        <v>04123213379</v>
      </c>
      <c r="P108" s="1" t="s">
        <v>19</v>
      </c>
      <c r="Q108" s="1" t="s">
        <v>38</v>
      </c>
      <c r="R108" s="1" t="s">
        <v>21</v>
      </c>
      <c r="S108" s="2">
        <v>44428</v>
      </c>
      <c r="T108" s="1"/>
    </row>
    <row r="109" spans="1:20" ht="20.25" customHeight="1">
      <c r="A109" s="1">
        <v>107</v>
      </c>
      <c r="B109" s="1" t="str">
        <f>"202109"</f>
        <v>202109</v>
      </c>
      <c r="C109" s="1" t="str">
        <f t="shared" si="9"/>
        <v>202112</v>
      </c>
      <c r="D109" s="1" t="str">
        <f t="shared" si="6"/>
        <v>2020</v>
      </c>
      <c r="E109" s="1" t="s">
        <v>346</v>
      </c>
      <c r="F109" s="1" t="s">
        <v>347</v>
      </c>
      <c r="G109" s="10">
        <v>158</v>
      </c>
      <c r="H109" s="10">
        <v>152</v>
      </c>
      <c r="I109" s="10">
        <v>2</v>
      </c>
      <c r="J109" s="10">
        <v>1.266</v>
      </c>
      <c r="K109" s="10">
        <v>34029.550000000003</v>
      </c>
      <c r="L109" s="10">
        <v>20417.73</v>
      </c>
      <c r="M109" s="1" t="s">
        <v>18</v>
      </c>
      <c r="N109" s="1" t="s">
        <v>348</v>
      </c>
      <c r="O109" s="1" t="str">
        <f>"13842222813"</f>
        <v>13842222813</v>
      </c>
      <c r="P109" s="1" t="s">
        <v>19</v>
      </c>
      <c r="Q109" s="1" t="s">
        <v>38</v>
      </c>
      <c r="R109" s="1" t="s">
        <v>21</v>
      </c>
      <c r="S109" s="2">
        <v>44428</v>
      </c>
      <c r="T109" s="1"/>
    </row>
    <row r="110" spans="1:20" ht="20.25" customHeight="1">
      <c r="A110" s="1">
        <v>108</v>
      </c>
      <c r="B110" s="1" t="str">
        <f>"202109"</f>
        <v>202109</v>
      </c>
      <c r="C110" s="1" t="str">
        <f t="shared" si="9"/>
        <v>202112</v>
      </c>
      <c r="D110" s="1" t="str">
        <f t="shared" si="6"/>
        <v>2020</v>
      </c>
      <c r="E110" s="1" t="str">
        <f>"912103812416032243"</f>
        <v>912103812416032243</v>
      </c>
      <c r="F110" s="1" t="s">
        <v>349</v>
      </c>
      <c r="G110" s="10">
        <v>13</v>
      </c>
      <c r="H110" s="10">
        <v>14</v>
      </c>
      <c r="I110" s="10">
        <v>0</v>
      </c>
      <c r="J110" s="10">
        <v>0</v>
      </c>
      <c r="K110" s="10">
        <v>2583.54</v>
      </c>
      <c r="L110" s="10">
        <v>1550.12</v>
      </c>
      <c r="M110" s="1" t="s">
        <v>18</v>
      </c>
      <c r="N110" s="1" t="s">
        <v>350</v>
      </c>
      <c r="O110" s="1" t="str">
        <f>"18841252566"</f>
        <v>18841252566</v>
      </c>
      <c r="P110" s="1" t="s">
        <v>19</v>
      </c>
      <c r="Q110" s="1" t="s">
        <v>38</v>
      </c>
      <c r="R110" s="1" t="s">
        <v>21</v>
      </c>
      <c r="S110" s="2">
        <v>44428</v>
      </c>
      <c r="T110" s="1"/>
    </row>
    <row r="111" spans="1:20" ht="20.25" customHeight="1">
      <c r="A111" s="1">
        <v>109</v>
      </c>
      <c r="B111" s="1" t="str">
        <f>"202109"</f>
        <v>202109</v>
      </c>
      <c r="C111" s="1" t="str">
        <f t="shared" si="9"/>
        <v>202112</v>
      </c>
      <c r="D111" s="1" t="str">
        <f t="shared" si="6"/>
        <v>2020</v>
      </c>
      <c r="E111" s="1" t="s">
        <v>351</v>
      </c>
      <c r="F111" s="1" t="s">
        <v>352</v>
      </c>
      <c r="G111" s="10">
        <v>12</v>
      </c>
      <c r="H111" s="10">
        <v>12</v>
      </c>
      <c r="I111" s="10">
        <v>0</v>
      </c>
      <c r="J111" s="10">
        <v>0</v>
      </c>
      <c r="K111" s="10">
        <v>2230.8000000000002</v>
      </c>
      <c r="L111" s="10">
        <v>1338.48</v>
      </c>
      <c r="M111" s="1" t="s">
        <v>18</v>
      </c>
      <c r="N111" s="1" t="s">
        <v>74</v>
      </c>
      <c r="O111" s="1" t="s">
        <v>75</v>
      </c>
      <c r="P111" s="1" t="s">
        <v>19</v>
      </c>
      <c r="Q111" s="1" t="s">
        <v>38</v>
      </c>
      <c r="R111" s="1" t="s">
        <v>21</v>
      </c>
      <c r="S111" s="2">
        <v>44428</v>
      </c>
      <c r="T111" s="1"/>
    </row>
    <row r="112" spans="1:20" ht="20.25" customHeight="1">
      <c r="A112" s="1">
        <v>110</v>
      </c>
      <c r="B112" s="1" t="str">
        <f>"202111"</f>
        <v>202111</v>
      </c>
      <c r="C112" s="1" t="str">
        <f t="shared" si="9"/>
        <v>202112</v>
      </c>
      <c r="D112" s="1" t="str">
        <f t="shared" si="6"/>
        <v>2020</v>
      </c>
      <c r="E112" s="1" t="str">
        <f>"912103812416509288"</f>
        <v>912103812416509288</v>
      </c>
      <c r="F112" s="1" t="s">
        <v>353</v>
      </c>
      <c r="G112" s="10">
        <v>3</v>
      </c>
      <c r="H112" s="10">
        <v>4</v>
      </c>
      <c r="I112" s="10">
        <v>0</v>
      </c>
      <c r="J112" s="10">
        <v>0</v>
      </c>
      <c r="K112" s="10">
        <v>638.4</v>
      </c>
      <c r="L112" s="10">
        <v>383.04</v>
      </c>
      <c r="M112" s="1" t="s">
        <v>18</v>
      </c>
      <c r="N112" s="1" t="s">
        <v>354</v>
      </c>
      <c r="O112" s="1" t="str">
        <f>"04123251133"</f>
        <v>04123251133</v>
      </c>
      <c r="P112" s="1" t="s">
        <v>19</v>
      </c>
      <c r="Q112" s="1" t="s">
        <v>20</v>
      </c>
      <c r="R112" s="1" t="s">
        <v>21</v>
      </c>
      <c r="S112" s="2">
        <v>44505</v>
      </c>
      <c r="T112" s="1"/>
    </row>
    <row r="113" spans="1:20" ht="20.25" customHeight="1">
      <c r="A113" s="1">
        <v>111</v>
      </c>
      <c r="B113" s="1" t="str">
        <f>"202111"</f>
        <v>202111</v>
      </c>
      <c r="C113" s="1" t="str">
        <f t="shared" si="9"/>
        <v>202112</v>
      </c>
      <c r="D113" s="1" t="str">
        <f t="shared" si="6"/>
        <v>2020</v>
      </c>
      <c r="E113" s="1" t="s">
        <v>355</v>
      </c>
      <c r="F113" s="1" t="s">
        <v>356</v>
      </c>
      <c r="G113" s="10">
        <v>3</v>
      </c>
      <c r="H113" s="10">
        <v>3</v>
      </c>
      <c r="I113" s="10">
        <v>0</v>
      </c>
      <c r="J113" s="10">
        <v>0</v>
      </c>
      <c r="K113" s="10">
        <v>564.20000000000005</v>
      </c>
      <c r="L113" s="10">
        <v>338.52</v>
      </c>
      <c r="M113" s="1" t="s">
        <v>18</v>
      </c>
      <c r="N113" s="1" t="s">
        <v>357</v>
      </c>
      <c r="O113" s="1" t="str">
        <f>"3650410"</f>
        <v>3650410</v>
      </c>
      <c r="P113" s="1" t="s">
        <v>19</v>
      </c>
      <c r="Q113" s="1" t="s">
        <v>20</v>
      </c>
      <c r="R113" s="1" t="s">
        <v>21</v>
      </c>
      <c r="S113" s="2">
        <v>44505</v>
      </c>
      <c r="T113" s="1"/>
    </row>
    <row r="114" spans="1:20" ht="20.25" customHeight="1">
      <c r="A114" s="1">
        <v>112</v>
      </c>
      <c r="B114" s="1" t="str">
        <f>"202109"</f>
        <v>202109</v>
      </c>
      <c r="C114" s="1" t="str">
        <f t="shared" si="9"/>
        <v>202112</v>
      </c>
      <c r="D114" s="1" t="str">
        <f t="shared" si="6"/>
        <v>2020</v>
      </c>
      <c r="E114" s="1" t="s">
        <v>358</v>
      </c>
      <c r="F114" s="1" t="s">
        <v>359</v>
      </c>
      <c r="G114" s="10">
        <v>7</v>
      </c>
      <c r="H114" s="10">
        <v>6</v>
      </c>
      <c r="I114" s="10">
        <v>0</v>
      </c>
      <c r="J114" s="10">
        <v>0</v>
      </c>
      <c r="K114" s="10">
        <v>1197.95</v>
      </c>
      <c r="L114" s="10">
        <v>718.77</v>
      </c>
      <c r="M114" s="1" t="s">
        <v>18</v>
      </c>
      <c r="N114" s="1" t="s">
        <v>360</v>
      </c>
      <c r="O114" s="1" t="str">
        <f>"15241208573"</f>
        <v>15241208573</v>
      </c>
      <c r="P114" s="1" t="s">
        <v>19</v>
      </c>
      <c r="Q114" s="1" t="s">
        <v>38</v>
      </c>
      <c r="R114" s="1" t="s">
        <v>21</v>
      </c>
      <c r="S114" s="2">
        <v>44428</v>
      </c>
      <c r="T114" s="1"/>
    </row>
    <row r="115" spans="1:20" ht="20.25" customHeight="1">
      <c r="A115" s="1">
        <v>113</v>
      </c>
      <c r="B115" s="1" t="str">
        <f>"202109"</f>
        <v>202109</v>
      </c>
      <c r="C115" s="1" t="str">
        <f t="shared" si="9"/>
        <v>202112</v>
      </c>
      <c r="D115" s="1" t="str">
        <f t="shared" si="6"/>
        <v>2020</v>
      </c>
      <c r="E115" s="1" t="str">
        <f>"912103811236648009"</f>
        <v>912103811236648009</v>
      </c>
      <c r="F115" s="1" t="s">
        <v>361</v>
      </c>
      <c r="G115" s="10">
        <v>9</v>
      </c>
      <c r="H115" s="10">
        <v>9</v>
      </c>
      <c r="I115" s="10">
        <v>0</v>
      </c>
      <c r="J115" s="10">
        <v>0</v>
      </c>
      <c r="K115" s="10">
        <v>1722.5</v>
      </c>
      <c r="L115" s="10">
        <v>1033.5</v>
      </c>
      <c r="M115" s="1" t="s">
        <v>18</v>
      </c>
      <c r="N115" s="1" t="s">
        <v>362</v>
      </c>
      <c r="O115" s="1" t="str">
        <f>"18642259676"</f>
        <v>18642259676</v>
      </c>
      <c r="P115" s="1" t="s">
        <v>19</v>
      </c>
      <c r="Q115" s="1" t="s">
        <v>38</v>
      </c>
      <c r="R115" s="1" t="s">
        <v>21</v>
      </c>
      <c r="S115" s="2">
        <v>44428</v>
      </c>
      <c r="T115" s="1"/>
    </row>
    <row r="116" spans="1:20" ht="20.25" customHeight="1">
      <c r="A116" s="1">
        <v>114</v>
      </c>
      <c r="B116" s="1" t="str">
        <f>"202109"</f>
        <v>202109</v>
      </c>
      <c r="C116" s="1" t="str">
        <f>"202112"</f>
        <v>202112</v>
      </c>
      <c r="D116" s="1" t="str">
        <f t="shared" si="6"/>
        <v>2020</v>
      </c>
      <c r="E116" s="1" t="s">
        <v>363</v>
      </c>
      <c r="F116" s="1" t="s">
        <v>364</v>
      </c>
      <c r="G116" s="10">
        <v>1</v>
      </c>
      <c r="H116" s="10">
        <v>1</v>
      </c>
      <c r="I116" s="10">
        <v>0</v>
      </c>
      <c r="J116" s="10">
        <v>0</v>
      </c>
      <c r="K116" s="10">
        <v>185.9</v>
      </c>
      <c r="L116" s="10">
        <v>111.54</v>
      </c>
      <c r="M116" s="1" t="s">
        <v>18</v>
      </c>
      <c r="N116" s="1" t="s">
        <v>365</v>
      </c>
      <c r="O116" s="1" t="str">
        <f>"13082269336"</f>
        <v>13082269336</v>
      </c>
      <c r="P116" s="1" t="s">
        <v>19</v>
      </c>
      <c r="Q116" s="1" t="s">
        <v>38</v>
      </c>
      <c r="R116" s="1" t="s">
        <v>21</v>
      </c>
      <c r="S116" s="2">
        <v>44428</v>
      </c>
      <c r="T116" s="1"/>
    </row>
    <row r="117" spans="1:20" ht="20.25" customHeight="1">
      <c r="A117" s="1">
        <v>115</v>
      </c>
      <c r="B117" s="1" t="str">
        <f>"202111"</f>
        <v>202111</v>
      </c>
      <c r="C117" s="1" t="str">
        <f>"202112"</f>
        <v>202112</v>
      </c>
      <c r="D117" s="1" t="str">
        <f t="shared" si="6"/>
        <v>2020</v>
      </c>
      <c r="E117" s="1" t="s">
        <v>366</v>
      </c>
      <c r="F117" s="1" t="s">
        <v>367</v>
      </c>
      <c r="G117" s="10">
        <v>1</v>
      </c>
      <c r="H117" s="10">
        <v>1</v>
      </c>
      <c r="I117" s="10">
        <v>0</v>
      </c>
      <c r="J117" s="10">
        <v>0</v>
      </c>
      <c r="K117" s="10">
        <v>185.4</v>
      </c>
      <c r="L117" s="10">
        <v>111.24</v>
      </c>
      <c r="M117" s="1" t="s">
        <v>18</v>
      </c>
      <c r="N117" s="1" t="s">
        <v>368</v>
      </c>
      <c r="O117" s="1" t="str">
        <f>"3333862"</f>
        <v>3333862</v>
      </c>
      <c r="P117" s="1" t="s">
        <v>19</v>
      </c>
      <c r="Q117" s="1" t="s">
        <v>20</v>
      </c>
      <c r="R117" s="1" t="s">
        <v>21</v>
      </c>
      <c r="S117" s="2">
        <v>44517</v>
      </c>
      <c r="T117" s="1"/>
    </row>
    <row r="118" spans="1:20" ht="20.25" customHeight="1">
      <c r="A118" s="1">
        <v>116</v>
      </c>
      <c r="B118" s="1" t="str">
        <f>"202111"</f>
        <v>202111</v>
      </c>
      <c r="C118" s="1" t="str">
        <f>"202112"</f>
        <v>202112</v>
      </c>
      <c r="D118" s="1" t="str">
        <f t="shared" si="6"/>
        <v>2020</v>
      </c>
      <c r="E118" s="1" t="s">
        <v>369</v>
      </c>
      <c r="F118" s="1" t="s">
        <v>370</v>
      </c>
      <c r="G118" s="10">
        <v>15</v>
      </c>
      <c r="H118" s="10">
        <v>15</v>
      </c>
      <c r="I118" s="10">
        <v>0</v>
      </c>
      <c r="J118" s="10">
        <v>0</v>
      </c>
      <c r="K118" s="10">
        <v>2719.96</v>
      </c>
      <c r="L118" s="10">
        <v>1631.97</v>
      </c>
      <c r="M118" s="1" t="s">
        <v>18</v>
      </c>
      <c r="N118" s="1" t="s">
        <v>371</v>
      </c>
      <c r="O118" s="1" t="s">
        <v>372</v>
      </c>
      <c r="P118" s="1" t="s">
        <v>19</v>
      </c>
      <c r="Q118" s="1" t="s">
        <v>20</v>
      </c>
      <c r="R118" s="1" t="s">
        <v>21</v>
      </c>
      <c r="S118" s="2">
        <v>44518</v>
      </c>
      <c r="T118" s="1"/>
    </row>
    <row r="119" spans="1:20" ht="20.25" customHeight="1">
      <c r="A119" s="1">
        <v>117</v>
      </c>
      <c r="B119" s="1" t="str">
        <f>"202111"</f>
        <v>202111</v>
      </c>
      <c r="C119" s="1" t="str">
        <f t="shared" ref="C119:C141" si="10">"202112"</f>
        <v>202112</v>
      </c>
      <c r="D119" s="1" t="str">
        <f t="shared" si="6"/>
        <v>2020</v>
      </c>
      <c r="E119" s="1" t="s">
        <v>373</v>
      </c>
      <c r="F119" s="1" t="s">
        <v>374</v>
      </c>
      <c r="G119" s="10">
        <v>39</v>
      </c>
      <c r="H119" s="10">
        <v>38</v>
      </c>
      <c r="I119" s="10">
        <v>0</v>
      </c>
      <c r="J119" s="10">
        <v>0</v>
      </c>
      <c r="K119" s="10">
        <v>7557.74</v>
      </c>
      <c r="L119" s="10">
        <v>4534.6400000000003</v>
      </c>
      <c r="M119" s="1" t="s">
        <v>18</v>
      </c>
      <c r="N119" s="1" t="s">
        <v>375</v>
      </c>
      <c r="O119" s="1" t="str">
        <f>"3307009"</f>
        <v>3307009</v>
      </c>
      <c r="P119" s="1" t="s">
        <v>19</v>
      </c>
      <c r="Q119" s="1" t="s">
        <v>20</v>
      </c>
      <c r="R119" s="1" t="s">
        <v>21</v>
      </c>
      <c r="S119" s="2">
        <v>44518</v>
      </c>
      <c r="T119" s="1"/>
    </row>
    <row r="120" spans="1:20" ht="20.25" customHeight="1">
      <c r="A120" s="1">
        <v>118</v>
      </c>
      <c r="B120" s="1" t="str">
        <f>"202111"</f>
        <v>202111</v>
      </c>
      <c r="C120" s="1" t="str">
        <f t="shared" si="10"/>
        <v>202112</v>
      </c>
      <c r="D120" s="1" t="str">
        <f t="shared" si="6"/>
        <v>2020</v>
      </c>
      <c r="E120" s="1" t="s">
        <v>376</v>
      </c>
      <c r="F120" s="1" t="s">
        <v>377</v>
      </c>
      <c r="G120" s="10">
        <v>14</v>
      </c>
      <c r="H120" s="10">
        <v>18</v>
      </c>
      <c r="I120" s="10">
        <v>0</v>
      </c>
      <c r="J120" s="10">
        <v>0</v>
      </c>
      <c r="K120" s="10">
        <v>4717.1000000000004</v>
      </c>
      <c r="L120" s="10">
        <v>1415.13</v>
      </c>
      <c r="M120" s="1" t="s">
        <v>18</v>
      </c>
      <c r="N120" s="1" t="s">
        <v>378</v>
      </c>
      <c r="O120" s="1" t="s">
        <v>379</v>
      </c>
      <c r="P120" s="1" t="s">
        <v>19</v>
      </c>
      <c r="Q120" s="1" t="s">
        <v>20</v>
      </c>
      <c r="R120" s="1" t="s">
        <v>21</v>
      </c>
      <c r="S120" s="2">
        <v>44503</v>
      </c>
      <c r="T120" s="1"/>
    </row>
    <row r="121" spans="1:20" ht="20.25" customHeight="1">
      <c r="A121" s="1">
        <v>119</v>
      </c>
      <c r="B121" s="1" t="str">
        <f>"202109"</f>
        <v>202109</v>
      </c>
      <c r="C121" s="1" t="str">
        <f t="shared" si="10"/>
        <v>202112</v>
      </c>
      <c r="D121" s="1" t="str">
        <f t="shared" si="6"/>
        <v>2020</v>
      </c>
      <c r="E121" s="1" t="s">
        <v>380</v>
      </c>
      <c r="F121" s="1" t="s">
        <v>381</v>
      </c>
      <c r="G121" s="10">
        <v>3</v>
      </c>
      <c r="H121" s="10">
        <v>3</v>
      </c>
      <c r="I121" s="10">
        <v>0</v>
      </c>
      <c r="J121" s="10">
        <v>0</v>
      </c>
      <c r="K121" s="10">
        <v>562.20000000000005</v>
      </c>
      <c r="L121" s="10">
        <v>337.32</v>
      </c>
      <c r="M121" s="1" t="s">
        <v>18</v>
      </c>
      <c r="N121" s="1" t="s">
        <v>382</v>
      </c>
      <c r="O121" s="1" t="str">
        <f>"15242216889"</f>
        <v>15242216889</v>
      </c>
      <c r="P121" s="1" t="s">
        <v>19</v>
      </c>
      <c r="Q121" s="1" t="s">
        <v>38</v>
      </c>
      <c r="R121" s="1" t="s">
        <v>21</v>
      </c>
      <c r="S121" s="2">
        <v>44428</v>
      </c>
      <c r="T121" s="1"/>
    </row>
    <row r="122" spans="1:20" ht="20.25" customHeight="1">
      <c r="A122" s="1">
        <v>120</v>
      </c>
      <c r="B122" s="1" t="str">
        <f t="shared" ref="B122:B133" si="11">"202111"</f>
        <v>202111</v>
      </c>
      <c r="C122" s="1" t="str">
        <f t="shared" si="10"/>
        <v>202112</v>
      </c>
      <c r="D122" s="1" t="str">
        <f t="shared" si="6"/>
        <v>2020</v>
      </c>
      <c r="E122" s="1" t="s">
        <v>383</v>
      </c>
      <c r="F122" s="1" t="s">
        <v>384</v>
      </c>
      <c r="G122" s="10">
        <v>4</v>
      </c>
      <c r="H122" s="10">
        <v>4</v>
      </c>
      <c r="I122" s="10">
        <v>0</v>
      </c>
      <c r="J122" s="10">
        <v>0</v>
      </c>
      <c r="K122" s="10">
        <v>1276</v>
      </c>
      <c r="L122" s="10">
        <v>382.8</v>
      </c>
      <c r="M122" s="1" t="s">
        <v>18</v>
      </c>
      <c r="N122" s="1" t="s">
        <v>385</v>
      </c>
      <c r="O122" s="1" t="str">
        <f>"3662153"</f>
        <v>3662153</v>
      </c>
      <c r="P122" s="1" t="s">
        <v>19</v>
      </c>
      <c r="Q122" s="1" t="s">
        <v>20</v>
      </c>
      <c r="R122" s="1" t="s">
        <v>21</v>
      </c>
      <c r="S122" s="2">
        <v>44504</v>
      </c>
      <c r="T122" s="1"/>
    </row>
    <row r="123" spans="1:20" ht="20.25" customHeight="1">
      <c r="A123" s="1">
        <v>121</v>
      </c>
      <c r="B123" s="1" t="str">
        <f t="shared" si="11"/>
        <v>202111</v>
      </c>
      <c r="C123" s="1" t="str">
        <f t="shared" si="10"/>
        <v>202112</v>
      </c>
      <c r="D123" s="1" t="str">
        <f t="shared" si="6"/>
        <v>2020</v>
      </c>
      <c r="E123" s="1" t="s">
        <v>386</v>
      </c>
      <c r="F123" s="1" t="s">
        <v>387</v>
      </c>
      <c r="G123" s="10">
        <v>2</v>
      </c>
      <c r="H123" s="10">
        <v>2</v>
      </c>
      <c r="I123" s="10">
        <v>0</v>
      </c>
      <c r="J123" s="10">
        <v>0</v>
      </c>
      <c r="K123" s="10">
        <v>390</v>
      </c>
      <c r="L123" s="10">
        <v>234</v>
      </c>
      <c r="M123" s="1" t="s">
        <v>18</v>
      </c>
      <c r="N123" s="1" t="s">
        <v>388</v>
      </c>
      <c r="O123" s="1" t="str">
        <f>"18642284888"</f>
        <v>18642284888</v>
      </c>
      <c r="P123" s="1" t="s">
        <v>19</v>
      </c>
      <c r="Q123" s="1" t="s">
        <v>20</v>
      </c>
      <c r="R123" s="1" t="s">
        <v>21</v>
      </c>
      <c r="S123" s="2">
        <v>44511</v>
      </c>
      <c r="T123" s="1"/>
    </row>
    <row r="124" spans="1:20" ht="20.25" customHeight="1">
      <c r="A124" s="1">
        <v>122</v>
      </c>
      <c r="B124" s="1" t="str">
        <f t="shared" si="11"/>
        <v>202111</v>
      </c>
      <c r="C124" s="1" t="str">
        <f t="shared" si="10"/>
        <v>202112</v>
      </c>
      <c r="D124" s="1" t="str">
        <f t="shared" si="6"/>
        <v>2020</v>
      </c>
      <c r="E124" s="1" t="s">
        <v>389</v>
      </c>
      <c r="F124" s="1" t="s">
        <v>390</v>
      </c>
      <c r="G124" s="10">
        <v>2</v>
      </c>
      <c r="H124" s="10">
        <v>6</v>
      </c>
      <c r="I124" s="10">
        <v>0</v>
      </c>
      <c r="J124" s="10">
        <v>0</v>
      </c>
      <c r="K124" s="10">
        <v>720</v>
      </c>
      <c r="L124" s="10">
        <v>432</v>
      </c>
      <c r="M124" s="1" t="s">
        <v>18</v>
      </c>
      <c r="N124" s="1" t="s">
        <v>391</v>
      </c>
      <c r="O124" s="1" t="str">
        <f>"13841205699"</f>
        <v>13841205699</v>
      </c>
      <c r="P124" s="1" t="s">
        <v>19</v>
      </c>
      <c r="Q124" s="1" t="s">
        <v>20</v>
      </c>
      <c r="R124" s="1" t="s">
        <v>21</v>
      </c>
      <c r="S124" s="2">
        <v>44512</v>
      </c>
      <c r="T124" s="1"/>
    </row>
    <row r="125" spans="1:20" ht="20.25" customHeight="1">
      <c r="A125" s="1">
        <v>123</v>
      </c>
      <c r="B125" s="1" t="str">
        <f t="shared" si="11"/>
        <v>202111</v>
      </c>
      <c r="C125" s="1" t="str">
        <f t="shared" si="10"/>
        <v>202112</v>
      </c>
      <c r="D125" s="1" t="str">
        <f t="shared" si="6"/>
        <v>2020</v>
      </c>
      <c r="E125" s="1" t="s">
        <v>392</v>
      </c>
      <c r="F125" s="1" t="s">
        <v>393</v>
      </c>
      <c r="G125" s="10">
        <v>1</v>
      </c>
      <c r="H125" s="10">
        <v>2</v>
      </c>
      <c r="I125" s="10">
        <v>0</v>
      </c>
      <c r="J125" s="10">
        <v>0</v>
      </c>
      <c r="K125" s="10">
        <v>225</v>
      </c>
      <c r="L125" s="10">
        <v>135</v>
      </c>
      <c r="M125" s="1" t="s">
        <v>18</v>
      </c>
      <c r="N125" s="1" t="s">
        <v>394</v>
      </c>
      <c r="O125" s="1" t="str">
        <f>"15242125316"</f>
        <v>15242125316</v>
      </c>
      <c r="P125" s="1" t="s">
        <v>19</v>
      </c>
      <c r="Q125" s="1" t="s">
        <v>26</v>
      </c>
      <c r="R125" s="1" t="s">
        <v>27</v>
      </c>
      <c r="S125" s="2">
        <v>44511</v>
      </c>
      <c r="T125" s="1"/>
    </row>
    <row r="126" spans="1:20" ht="20.25" customHeight="1">
      <c r="A126" s="1">
        <v>124</v>
      </c>
      <c r="B126" s="1" t="str">
        <f t="shared" si="11"/>
        <v>202111</v>
      </c>
      <c r="C126" s="1" t="str">
        <f t="shared" si="10"/>
        <v>202112</v>
      </c>
      <c r="D126" s="1" t="str">
        <f t="shared" si="6"/>
        <v>2020</v>
      </c>
      <c r="E126" s="1" t="s">
        <v>395</v>
      </c>
      <c r="F126" s="1" t="s">
        <v>396</v>
      </c>
      <c r="G126" s="10">
        <v>1</v>
      </c>
      <c r="H126" s="10">
        <v>1</v>
      </c>
      <c r="I126" s="10">
        <v>0</v>
      </c>
      <c r="J126" s="10">
        <v>0</v>
      </c>
      <c r="K126" s="10">
        <v>185.9</v>
      </c>
      <c r="L126" s="10">
        <v>111.54</v>
      </c>
      <c r="M126" s="1" t="s">
        <v>18</v>
      </c>
      <c r="N126" s="1" t="s">
        <v>397</v>
      </c>
      <c r="O126" s="1" t="str">
        <f>"15141214313"</f>
        <v>15141214313</v>
      </c>
      <c r="P126" s="1" t="s">
        <v>19</v>
      </c>
      <c r="Q126" s="1" t="s">
        <v>20</v>
      </c>
      <c r="R126" s="1" t="s">
        <v>21</v>
      </c>
      <c r="S126" s="2">
        <v>44510</v>
      </c>
      <c r="T126" s="1"/>
    </row>
    <row r="127" spans="1:20" ht="20.25" customHeight="1">
      <c r="A127" s="1">
        <v>125</v>
      </c>
      <c r="B127" s="1" t="str">
        <f t="shared" si="11"/>
        <v>202111</v>
      </c>
      <c r="C127" s="1" t="str">
        <f t="shared" si="10"/>
        <v>202112</v>
      </c>
      <c r="D127" s="1" t="str">
        <f t="shared" si="6"/>
        <v>2020</v>
      </c>
      <c r="E127" s="1" t="s">
        <v>398</v>
      </c>
      <c r="F127" s="1" t="s">
        <v>399</v>
      </c>
      <c r="G127" s="10">
        <v>1</v>
      </c>
      <c r="H127" s="10">
        <v>1</v>
      </c>
      <c r="I127" s="10">
        <v>0</v>
      </c>
      <c r="J127" s="10">
        <v>0</v>
      </c>
      <c r="K127" s="10">
        <v>183.4</v>
      </c>
      <c r="L127" s="10">
        <v>110.04</v>
      </c>
      <c r="M127" s="1" t="s">
        <v>18</v>
      </c>
      <c r="N127" s="1" t="s">
        <v>400</v>
      </c>
      <c r="O127" s="1" t="str">
        <f>"18341222227"</f>
        <v>18341222227</v>
      </c>
      <c r="P127" s="1" t="s">
        <v>19</v>
      </c>
      <c r="Q127" s="1" t="s">
        <v>26</v>
      </c>
      <c r="R127" s="1" t="s">
        <v>27</v>
      </c>
      <c r="S127" s="2">
        <v>44512</v>
      </c>
      <c r="T127" s="1"/>
    </row>
    <row r="128" spans="1:20" ht="20.25" customHeight="1">
      <c r="A128" s="1">
        <v>126</v>
      </c>
      <c r="B128" s="1" t="str">
        <f t="shared" si="11"/>
        <v>202111</v>
      </c>
      <c r="C128" s="1" t="str">
        <f t="shared" si="10"/>
        <v>202112</v>
      </c>
      <c r="D128" s="1" t="str">
        <f t="shared" si="6"/>
        <v>2020</v>
      </c>
      <c r="E128" s="1" t="s">
        <v>401</v>
      </c>
      <c r="F128" s="1" t="s">
        <v>402</v>
      </c>
      <c r="G128" s="10">
        <v>4</v>
      </c>
      <c r="H128" s="10">
        <v>5</v>
      </c>
      <c r="I128" s="10">
        <v>0</v>
      </c>
      <c r="J128" s="10">
        <v>0</v>
      </c>
      <c r="K128" s="10">
        <v>872.5</v>
      </c>
      <c r="L128" s="10">
        <v>523.5</v>
      </c>
      <c r="M128" s="1" t="s">
        <v>18</v>
      </c>
      <c r="N128" s="1" t="s">
        <v>403</v>
      </c>
      <c r="O128" s="1" t="str">
        <f>"13358682522"</f>
        <v>13358682522</v>
      </c>
      <c r="P128" s="1" t="s">
        <v>19</v>
      </c>
      <c r="Q128" s="1" t="s">
        <v>20</v>
      </c>
      <c r="R128" s="1" t="s">
        <v>21</v>
      </c>
      <c r="S128" s="2">
        <v>44512</v>
      </c>
      <c r="T128" s="1"/>
    </row>
    <row r="129" spans="1:20" ht="20.25" customHeight="1">
      <c r="A129" s="1">
        <v>127</v>
      </c>
      <c r="B129" s="1" t="str">
        <f t="shared" si="11"/>
        <v>202111</v>
      </c>
      <c r="C129" s="1" t="str">
        <f t="shared" si="10"/>
        <v>202112</v>
      </c>
      <c r="D129" s="1" t="str">
        <f t="shared" si="6"/>
        <v>2020</v>
      </c>
      <c r="E129" s="1" t="s">
        <v>404</v>
      </c>
      <c r="F129" s="1" t="s">
        <v>405</v>
      </c>
      <c r="G129" s="10">
        <v>11</v>
      </c>
      <c r="H129" s="10">
        <v>23</v>
      </c>
      <c r="I129" s="10">
        <v>0</v>
      </c>
      <c r="J129" s="10">
        <v>0</v>
      </c>
      <c r="K129" s="10">
        <v>3117.82</v>
      </c>
      <c r="L129" s="10">
        <v>1870.69</v>
      </c>
      <c r="M129" s="1" t="s">
        <v>18</v>
      </c>
      <c r="N129" s="1" t="s">
        <v>406</v>
      </c>
      <c r="O129" s="1" t="str">
        <f>"13390331856"</f>
        <v>13390331856</v>
      </c>
      <c r="P129" s="1" t="s">
        <v>19</v>
      </c>
      <c r="Q129" s="1" t="s">
        <v>20</v>
      </c>
      <c r="R129" s="1" t="s">
        <v>21</v>
      </c>
      <c r="S129" s="2">
        <v>44511</v>
      </c>
      <c r="T129" s="1"/>
    </row>
    <row r="130" spans="1:20" ht="20.25" customHeight="1">
      <c r="A130" s="1">
        <v>128</v>
      </c>
      <c r="B130" s="1" t="str">
        <f t="shared" si="11"/>
        <v>202111</v>
      </c>
      <c r="C130" s="1" t="str">
        <f t="shared" si="10"/>
        <v>202112</v>
      </c>
      <c r="D130" s="1" t="str">
        <f t="shared" si="6"/>
        <v>2020</v>
      </c>
      <c r="E130" s="1" t="str">
        <f>"912103810517648878"</f>
        <v>912103810517648878</v>
      </c>
      <c r="F130" s="1" t="s">
        <v>407</v>
      </c>
      <c r="G130" s="10">
        <v>1</v>
      </c>
      <c r="H130" s="10">
        <v>1</v>
      </c>
      <c r="I130" s="10">
        <v>0</v>
      </c>
      <c r="J130" s="10">
        <v>0</v>
      </c>
      <c r="K130" s="10">
        <v>185.9</v>
      </c>
      <c r="L130" s="10">
        <v>111.54</v>
      </c>
      <c r="M130" s="1" t="s">
        <v>18</v>
      </c>
      <c r="N130" s="1" t="s">
        <v>408</v>
      </c>
      <c r="O130" s="1" t="str">
        <f>"13842242875"</f>
        <v>13842242875</v>
      </c>
      <c r="P130" s="1" t="s">
        <v>19</v>
      </c>
      <c r="Q130" s="1" t="s">
        <v>20</v>
      </c>
      <c r="R130" s="1" t="s">
        <v>21</v>
      </c>
      <c r="S130" s="2">
        <v>44515</v>
      </c>
      <c r="T130" s="1"/>
    </row>
    <row r="131" spans="1:20" ht="20.25" customHeight="1">
      <c r="A131" s="1">
        <v>129</v>
      </c>
      <c r="B131" s="1" t="str">
        <f t="shared" si="11"/>
        <v>202111</v>
      </c>
      <c r="C131" s="1" t="str">
        <f t="shared" si="10"/>
        <v>202112</v>
      </c>
      <c r="D131" s="1" t="str">
        <f t="shared" ref="D131:D141" si="12">"2020"</f>
        <v>2020</v>
      </c>
      <c r="E131" s="1" t="s">
        <v>409</v>
      </c>
      <c r="F131" s="1" t="s">
        <v>410</v>
      </c>
      <c r="G131" s="10">
        <v>4</v>
      </c>
      <c r="H131" s="10">
        <v>5</v>
      </c>
      <c r="I131" s="10">
        <v>0</v>
      </c>
      <c r="J131" s="10">
        <v>0</v>
      </c>
      <c r="K131" s="10">
        <v>809.85</v>
      </c>
      <c r="L131" s="10">
        <v>485.91</v>
      </c>
      <c r="M131" s="1" t="s">
        <v>18</v>
      </c>
      <c r="N131" s="1" t="s">
        <v>411</v>
      </c>
      <c r="O131" s="1" t="str">
        <f>"04123121678"</f>
        <v>04123121678</v>
      </c>
      <c r="P131" s="1" t="s">
        <v>19</v>
      </c>
      <c r="Q131" s="1" t="s">
        <v>20</v>
      </c>
      <c r="R131" s="1" t="s">
        <v>21</v>
      </c>
      <c r="S131" s="2">
        <v>44515</v>
      </c>
      <c r="T131" s="1"/>
    </row>
    <row r="132" spans="1:20" ht="20.25" customHeight="1">
      <c r="A132" s="1">
        <v>130</v>
      </c>
      <c r="B132" s="1" t="str">
        <f t="shared" si="11"/>
        <v>202111</v>
      </c>
      <c r="C132" s="1" t="str">
        <f t="shared" si="10"/>
        <v>202112</v>
      </c>
      <c r="D132" s="1" t="str">
        <f t="shared" si="12"/>
        <v>2020</v>
      </c>
      <c r="E132" s="1" t="str">
        <f>"912103812415715412"</f>
        <v>912103812415715412</v>
      </c>
      <c r="F132" s="1" t="s">
        <v>412</v>
      </c>
      <c r="G132" s="10">
        <v>82</v>
      </c>
      <c r="H132" s="10">
        <v>83</v>
      </c>
      <c r="I132" s="10">
        <v>0</v>
      </c>
      <c r="J132" s="10">
        <v>0</v>
      </c>
      <c r="K132" s="10">
        <v>118522.88</v>
      </c>
      <c r="L132" s="10">
        <v>35556.86</v>
      </c>
      <c r="M132" s="1" t="s">
        <v>18</v>
      </c>
      <c r="N132" s="1" t="s">
        <v>413</v>
      </c>
      <c r="O132" s="1" t="str">
        <f>"15734289033"</f>
        <v>15734289033</v>
      </c>
      <c r="P132" s="1" t="s">
        <v>19</v>
      </c>
      <c r="Q132" s="1" t="s">
        <v>20</v>
      </c>
      <c r="R132" s="1" t="s">
        <v>21</v>
      </c>
      <c r="S132" s="2">
        <v>44515</v>
      </c>
      <c r="T132" s="1"/>
    </row>
    <row r="133" spans="1:20" ht="20.25" customHeight="1">
      <c r="A133" s="1">
        <v>131</v>
      </c>
      <c r="B133" s="1" t="str">
        <f t="shared" si="11"/>
        <v>202111</v>
      </c>
      <c r="C133" s="1" t="str">
        <f t="shared" si="10"/>
        <v>202112</v>
      </c>
      <c r="D133" s="1" t="str">
        <f t="shared" si="12"/>
        <v>2020</v>
      </c>
      <c r="E133" s="1" t="s">
        <v>414</v>
      </c>
      <c r="F133" s="1" t="s">
        <v>415</v>
      </c>
      <c r="G133" s="10">
        <v>2</v>
      </c>
      <c r="H133" s="10">
        <v>3</v>
      </c>
      <c r="I133" s="10">
        <v>0</v>
      </c>
      <c r="J133" s="10">
        <v>0</v>
      </c>
      <c r="K133" s="10">
        <v>432.6</v>
      </c>
      <c r="L133" s="10">
        <v>259.56</v>
      </c>
      <c r="M133" s="1" t="s">
        <v>18</v>
      </c>
      <c r="N133" s="1" t="s">
        <v>416</v>
      </c>
      <c r="O133" s="1" t="str">
        <f>"04123528988"</f>
        <v>04123528988</v>
      </c>
      <c r="P133" s="1" t="s">
        <v>19</v>
      </c>
      <c r="Q133" s="1" t="s">
        <v>20</v>
      </c>
      <c r="R133" s="1" t="s">
        <v>21</v>
      </c>
      <c r="S133" s="2">
        <v>44516</v>
      </c>
      <c r="T133" s="1"/>
    </row>
    <row r="134" spans="1:20" ht="20.25" customHeight="1">
      <c r="A134" s="1">
        <v>132</v>
      </c>
      <c r="B134" s="1" t="str">
        <f>"202109"</f>
        <v>202109</v>
      </c>
      <c r="C134" s="1" t="str">
        <f t="shared" si="10"/>
        <v>202112</v>
      </c>
      <c r="D134" s="1" t="str">
        <f t="shared" si="12"/>
        <v>2020</v>
      </c>
      <c r="E134" s="1" t="str">
        <f>"912103813971990889"</f>
        <v>912103813971990889</v>
      </c>
      <c r="F134" s="1" t="s">
        <v>417</v>
      </c>
      <c r="G134" s="10">
        <v>2</v>
      </c>
      <c r="H134" s="10">
        <v>4</v>
      </c>
      <c r="I134" s="10">
        <v>0</v>
      </c>
      <c r="J134" s="10">
        <v>0</v>
      </c>
      <c r="K134" s="10">
        <v>588.54999999999995</v>
      </c>
      <c r="L134" s="10">
        <v>353.13</v>
      </c>
      <c r="M134" s="1" t="s">
        <v>18</v>
      </c>
      <c r="N134" s="1" t="s">
        <v>418</v>
      </c>
      <c r="O134" s="1" t="str">
        <f>"13841210265"</f>
        <v>13841210265</v>
      </c>
      <c r="P134" s="1" t="s">
        <v>19</v>
      </c>
      <c r="Q134" s="1" t="s">
        <v>38</v>
      </c>
      <c r="R134" s="1" t="s">
        <v>21</v>
      </c>
      <c r="S134" s="2">
        <v>44428</v>
      </c>
      <c r="T134" s="1"/>
    </row>
    <row r="135" spans="1:20" ht="20.25" customHeight="1">
      <c r="A135" s="1">
        <v>133</v>
      </c>
      <c r="B135" s="1" t="str">
        <f>"202111"</f>
        <v>202111</v>
      </c>
      <c r="C135" s="1" t="str">
        <f t="shared" si="10"/>
        <v>202112</v>
      </c>
      <c r="D135" s="1" t="str">
        <f t="shared" si="12"/>
        <v>2020</v>
      </c>
      <c r="E135" s="1" t="s">
        <v>419</v>
      </c>
      <c r="F135" s="1" t="s">
        <v>420</v>
      </c>
      <c r="G135" s="10">
        <v>7</v>
      </c>
      <c r="H135" s="10">
        <v>14</v>
      </c>
      <c r="I135" s="10">
        <v>0</v>
      </c>
      <c r="J135" s="10">
        <v>0</v>
      </c>
      <c r="K135" s="10">
        <v>1788.2</v>
      </c>
      <c r="L135" s="10">
        <v>1072.92</v>
      </c>
      <c r="M135" s="1" t="s">
        <v>18</v>
      </c>
      <c r="N135" s="1" t="s">
        <v>421</v>
      </c>
      <c r="O135" s="1" t="s">
        <v>422</v>
      </c>
      <c r="P135" s="1" t="s">
        <v>19</v>
      </c>
      <c r="Q135" s="1" t="s">
        <v>20</v>
      </c>
      <c r="R135" s="1" t="s">
        <v>21</v>
      </c>
      <c r="S135" s="2">
        <v>44516</v>
      </c>
      <c r="T135" s="1"/>
    </row>
    <row r="136" spans="1:20" ht="20.25" customHeight="1">
      <c r="A136" s="1">
        <v>134</v>
      </c>
      <c r="B136" s="1" t="str">
        <f>"202111"</f>
        <v>202111</v>
      </c>
      <c r="C136" s="1" t="str">
        <f t="shared" si="10"/>
        <v>202112</v>
      </c>
      <c r="D136" s="1" t="str">
        <f t="shared" si="12"/>
        <v>2020</v>
      </c>
      <c r="E136" s="1" t="s">
        <v>423</v>
      </c>
      <c r="F136" s="1" t="s">
        <v>424</v>
      </c>
      <c r="G136" s="10">
        <v>4</v>
      </c>
      <c r="H136" s="10">
        <v>4</v>
      </c>
      <c r="I136" s="10">
        <v>0</v>
      </c>
      <c r="J136" s="10">
        <v>0</v>
      </c>
      <c r="K136" s="10">
        <v>739.6</v>
      </c>
      <c r="L136" s="10">
        <v>443.76</v>
      </c>
      <c r="M136" s="1" t="s">
        <v>18</v>
      </c>
      <c r="N136" s="1" t="s">
        <v>425</v>
      </c>
      <c r="O136" s="1" t="str">
        <f>"3706999"</f>
        <v>3706999</v>
      </c>
      <c r="P136" s="1" t="s">
        <v>19</v>
      </c>
      <c r="Q136" s="1" t="s">
        <v>20</v>
      </c>
      <c r="R136" s="1" t="s">
        <v>21</v>
      </c>
      <c r="S136" s="2">
        <v>44516</v>
      </c>
      <c r="T136" s="1"/>
    </row>
    <row r="137" spans="1:20" ht="20.25" customHeight="1">
      <c r="A137" s="1">
        <v>135</v>
      </c>
      <c r="B137" s="1" t="str">
        <f>"202109"</f>
        <v>202109</v>
      </c>
      <c r="C137" s="1" t="str">
        <f t="shared" si="10"/>
        <v>202112</v>
      </c>
      <c r="D137" s="1" t="str">
        <f t="shared" si="12"/>
        <v>2020</v>
      </c>
      <c r="E137" s="1" t="s">
        <v>426</v>
      </c>
      <c r="F137" s="1" t="s">
        <v>427</v>
      </c>
      <c r="G137" s="10">
        <v>1</v>
      </c>
      <c r="H137" s="10">
        <v>1</v>
      </c>
      <c r="I137" s="10">
        <v>0</v>
      </c>
      <c r="J137" s="10">
        <v>0</v>
      </c>
      <c r="K137" s="10">
        <v>185.9</v>
      </c>
      <c r="L137" s="10">
        <v>111.54</v>
      </c>
      <c r="M137" s="1" t="s">
        <v>18</v>
      </c>
      <c r="N137" s="1" t="s">
        <v>365</v>
      </c>
      <c r="O137" s="1" t="str">
        <f>"13082269336"</f>
        <v>13082269336</v>
      </c>
      <c r="P137" s="1" t="s">
        <v>19</v>
      </c>
      <c r="Q137" s="1" t="s">
        <v>38</v>
      </c>
      <c r="R137" s="1" t="s">
        <v>21</v>
      </c>
      <c r="S137" s="2">
        <v>44428</v>
      </c>
      <c r="T137" s="1"/>
    </row>
    <row r="138" spans="1:20" ht="20.25" customHeight="1">
      <c r="A138" s="1">
        <v>136</v>
      </c>
      <c r="B138" s="1" t="str">
        <f>"202111"</f>
        <v>202111</v>
      </c>
      <c r="C138" s="1" t="str">
        <f t="shared" si="10"/>
        <v>202112</v>
      </c>
      <c r="D138" s="1" t="str">
        <f t="shared" si="12"/>
        <v>2020</v>
      </c>
      <c r="E138" s="1" t="s">
        <v>428</v>
      </c>
      <c r="F138" s="1" t="s">
        <v>429</v>
      </c>
      <c r="G138" s="10">
        <v>2</v>
      </c>
      <c r="H138" s="10">
        <v>5</v>
      </c>
      <c r="I138" s="10">
        <v>0</v>
      </c>
      <c r="J138" s="10">
        <v>0</v>
      </c>
      <c r="K138" s="10">
        <v>719.5</v>
      </c>
      <c r="L138" s="10">
        <v>431.7</v>
      </c>
      <c r="M138" s="1" t="s">
        <v>18</v>
      </c>
      <c r="N138" s="1" t="s">
        <v>430</v>
      </c>
      <c r="O138" s="1" t="str">
        <f>"13704206747"</f>
        <v>13704206747</v>
      </c>
      <c r="P138" s="1" t="s">
        <v>19</v>
      </c>
      <c r="Q138" s="1" t="s">
        <v>20</v>
      </c>
      <c r="R138" s="1" t="s">
        <v>21</v>
      </c>
      <c r="S138" s="2">
        <v>44504</v>
      </c>
      <c r="T138" s="1"/>
    </row>
    <row r="139" spans="1:20" ht="20.25" customHeight="1">
      <c r="A139" s="1">
        <v>137</v>
      </c>
      <c r="B139" s="1" t="str">
        <f>"202111"</f>
        <v>202111</v>
      </c>
      <c r="C139" s="1" t="str">
        <f t="shared" si="10"/>
        <v>202112</v>
      </c>
      <c r="D139" s="1" t="str">
        <f t="shared" si="12"/>
        <v>2020</v>
      </c>
      <c r="E139" s="1" t="s">
        <v>431</v>
      </c>
      <c r="F139" s="1" t="s">
        <v>432</v>
      </c>
      <c r="G139" s="10">
        <v>7</v>
      </c>
      <c r="H139" s="10">
        <v>8</v>
      </c>
      <c r="I139" s="10">
        <v>0</v>
      </c>
      <c r="J139" s="10">
        <v>0</v>
      </c>
      <c r="K139" s="10">
        <v>1381</v>
      </c>
      <c r="L139" s="10">
        <v>828.6</v>
      </c>
      <c r="M139" s="1" t="s">
        <v>18</v>
      </c>
      <c r="N139" s="1" t="s">
        <v>433</v>
      </c>
      <c r="O139" s="1" t="str">
        <f>"13842266221"</f>
        <v>13842266221</v>
      </c>
      <c r="P139" s="1" t="s">
        <v>19</v>
      </c>
      <c r="Q139" s="1" t="s">
        <v>20</v>
      </c>
      <c r="R139" s="1" t="s">
        <v>21</v>
      </c>
      <c r="S139" s="2">
        <v>44503</v>
      </c>
      <c r="T139" s="1"/>
    </row>
    <row r="140" spans="1:20" ht="20.25" customHeight="1">
      <c r="A140" s="1">
        <v>138</v>
      </c>
      <c r="B140" s="1" t="str">
        <f>"202111"</f>
        <v>202111</v>
      </c>
      <c r="C140" s="1" t="str">
        <f t="shared" si="10"/>
        <v>202112</v>
      </c>
      <c r="D140" s="1" t="str">
        <f t="shared" si="12"/>
        <v>2020</v>
      </c>
      <c r="E140" s="1" t="str">
        <f>"912103812415306197"</f>
        <v>912103812415306197</v>
      </c>
      <c r="F140" s="1" t="s">
        <v>434</v>
      </c>
      <c r="G140" s="10">
        <v>14</v>
      </c>
      <c r="H140" s="10">
        <v>24</v>
      </c>
      <c r="I140" s="10">
        <v>0</v>
      </c>
      <c r="J140" s="10">
        <v>0</v>
      </c>
      <c r="K140" s="10">
        <v>3062.5</v>
      </c>
      <c r="L140" s="10">
        <v>1837.5</v>
      </c>
      <c r="M140" s="1" t="s">
        <v>18</v>
      </c>
      <c r="N140" s="1" t="s">
        <v>435</v>
      </c>
      <c r="O140" s="1" t="s">
        <v>436</v>
      </c>
      <c r="P140" s="1" t="s">
        <v>19</v>
      </c>
      <c r="Q140" s="1" t="s">
        <v>20</v>
      </c>
      <c r="R140" s="1" t="s">
        <v>21</v>
      </c>
      <c r="S140" s="2">
        <v>44511</v>
      </c>
      <c r="T140" s="1"/>
    </row>
    <row r="141" spans="1:20" ht="20.25" customHeight="1">
      <c r="A141" s="1">
        <v>139</v>
      </c>
      <c r="B141" s="3" t="str">
        <f>"202109"</f>
        <v>202109</v>
      </c>
      <c r="C141" s="3" t="str">
        <f t="shared" si="10"/>
        <v>202112</v>
      </c>
      <c r="D141" s="3" t="str">
        <f t="shared" si="12"/>
        <v>2020</v>
      </c>
      <c r="E141" s="3" t="s">
        <v>437</v>
      </c>
      <c r="F141" s="3" t="s">
        <v>438</v>
      </c>
      <c r="G141" s="12">
        <v>1</v>
      </c>
      <c r="H141" s="12">
        <v>2</v>
      </c>
      <c r="I141" s="12">
        <v>0</v>
      </c>
      <c r="J141" s="12">
        <v>0</v>
      </c>
      <c r="K141" s="12">
        <v>216.3</v>
      </c>
      <c r="L141" s="12">
        <v>129.78</v>
      </c>
      <c r="M141" s="3" t="s">
        <v>18</v>
      </c>
      <c r="N141" s="3" t="s">
        <v>78</v>
      </c>
      <c r="O141" s="3" t="str">
        <f>"18641226783"</f>
        <v>18641226783</v>
      </c>
      <c r="P141" s="3" t="s">
        <v>19</v>
      </c>
      <c r="Q141" s="3" t="s">
        <v>38</v>
      </c>
      <c r="R141" s="3" t="s">
        <v>21</v>
      </c>
      <c r="S141" s="4">
        <v>44428</v>
      </c>
      <c r="T141" s="3"/>
    </row>
    <row r="142" spans="1:20" s="1" customFormat="1" ht="18.75" customHeight="1">
      <c r="A142" s="1">
        <v>140</v>
      </c>
      <c r="B142" s="1" t="str">
        <f t="shared" ref="B142:B144" si="13">"202109"</f>
        <v>202109</v>
      </c>
      <c r="C142" s="1" t="str">
        <f t="shared" ref="C142:C156" si="14">"202112"</f>
        <v>202112</v>
      </c>
      <c r="D142" s="1" t="str">
        <f t="shared" ref="D142:D156" si="15">"2020"</f>
        <v>2020</v>
      </c>
      <c r="E142" s="1" t="s">
        <v>440</v>
      </c>
      <c r="F142" s="1" t="s">
        <v>441</v>
      </c>
      <c r="G142" s="10">
        <v>1</v>
      </c>
      <c r="H142" s="10">
        <v>1</v>
      </c>
      <c r="I142" s="10">
        <v>0</v>
      </c>
      <c r="J142" s="10">
        <v>0</v>
      </c>
      <c r="K142" s="10">
        <v>187.85</v>
      </c>
      <c r="L142" s="10">
        <v>112.71</v>
      </c>
      <c r="M142" s="1" t="s">
        <v>18</v>
      </c>
      <c r="N142" s="1" t="s">
        <v>442</v>
      </c>
      <c r="O142" s="1" t="str">
        <f>"13842234477"</f>
        <v>13842234477</v>
      </c>
      <c r="P142" s="3" t="s">
        <v>19</v>
      </c>
      <c r="Q142" s="1" t="s">
        <v>38</v>
      </c>
      <c r="R142" s="1" t="s">
        <v>21</v>
      </c>
      <c r="S142" s="2">
        <v>44428</v>
      </c>
    </row>
    <row r="143" spans="1:20" s="1" customFormat="1" ht="18.75" customHeight="1">
      <c r="A143" s="1">
        <v>141</v>
      </c>
      <c r="B143" s="1" t="str">
        <f t="shared" si="13"/>
        <v>202109</v>
      </c>
      <c r="C143" s="1" t="str">
        <f t="shared" si="14"/>
        <v>202112</v>
      </c>
      <c r="D143" s="1" t="str">
        <f t="shared" si="15"/>
        <v>2020</v>
      </c>
      <c r="E143" s="1" t="s">
        <v>443</v>
      </c>
      <c r="F143" s="1" t="s">
        <v>444</v>
      </c>
      <c r="G143" s="10">
        <v>1</v>
      </c>
      <c r="H143" s="10">
        <v>1</v>
      </c>
      <c r="I143" s="10">
        <v>0</v>
      </c>
      <c r="J143" s="10">
        <v>0</v>
      </c>
      <c r="K143" s="10">
        <v>184.9</v>
      </c>
      <c r="L143" s="10">
        <v>110.94</v>
      </c>
      <c r="M143" s="1" t="s">
        <v>18</v>
      </c>
      <c r="N143" s="1" t="s">
        <v>445</v>
      </c>
      <c r="O143" s="1" t="str">
        <f>"18641258555"</f>
        <v>18641258555</v>
      </c>
      <c r="P143" s="3" t="s">
        <v>19</v>
      </c>
      <c r="Q143" s="1" t="s">
        <v>38</v>
      </c>
      <c r="R143" s="1" t="s">
        <v>21</v>
      </c>
      <c r="S143" s="2">
        <v>44428</v>
      </c>
    </row>
    <row r="144" spans="1:20" s="1" customFormat="1" ht="18.75" customHeight="1">
      <c r="A144" s="1">
        <v>142</v>
      </c>
      <c r="B144" s="1" t="str">
        <f t="shared" si="13"/>
        <v>202109</v>
      </c>
      <c r="C144" s="1" t="str">
        <f t="shared" si="14"/>
        <v>202112</v>
      </c>
      <c r="D144" s="1" t="str">
        <f t="shared" si="15"/>
        <v>2020</v>
      </c>
      <c r="E144" s="1" t="str">
        <f>"912103816926757457"</f>
        <v>912103816926757457</v>
      </c>
      <c r="F144" s="1" t="s">
        <v>446</v>
      </c>
      <c r="G144" s="10">
        <v>5</v>
      </c>
      <c r="H144" s="10">
        <v>5</v>
      </c>
      <c r="I144" s="10">
        <v>0</v>
      </c>
      <c r="J144" s="10">
        <v>0</v>
      </c>
      <c r="K144" s="10">
        <v>937</v>
      </c>
      <c r="L144" s="10">
        <v>562.20000000000005</v>
      </c>
      <c r="M144" s="1" t="s">
        <v>18</v>
      </c>
      <c r="N144" s="1" t="s">
        <v>447</v>
      </c>
      <c r="O144" s="1" t="str">
        <f>"13889767676"</f>
        <v>13889767676</v>
      </c>
      <c r="P144" s="3" t="s">
        <v>19</v>
      </c>
      <c r="Q144" s="1" t="s">
        <v>38</v>
      </c>
      <c r="R144" s="1" t="s">
        <v>21</v>
      </c>
      <c r="S144" s="2">
        <v>44428</v>
      </c>
    </row>
    <row r="145" spans="1:20" s="1" customFormat="1" ht="18.75" customHeight="1">
      <c r="A145" s="1">
        <v>143</v>
      </c>
      <c r="B145" s="1" t="str">
        <f>"202111"</f>
        <v>202111</v>
      </c>
      <c r="C145" s="1" t="str">
        <f t="shared" si="14"/>
        <v>202112</v>
      </c>
      <c r="D145" s="1" t="str">
        <f t="shared" si="15"/>
        <v>2020</v>
      </c>
      <c r="E145" s="1" t="s">
        <v>448</v>
      </c>
      <c r="F145" s="1" t="s">
        <v>449</v>
      </c>
      <c r="G145" s="10">
        <v>2</v>
      </c>
      <c r="H145" s="10">
        <v>10</v>
      </c>
      <c r="I145" s="10">
        <v>0</v>
      </c>
      <c r="J145" s="10">
        <v>0</v>
      </c>
      <c r="K145" s="10">
        <v>1357.4</v>
      </c>
      <c r="L145" s="10">
        <v>814.44</v>
      </c>
      <c r="M145" s="1" t="s">
        <v>18</v>
      </c>
      <c r="N145" s="1" t="s">
        <v>450</v>
      </c>
      <c r="O145" s="1" t="str">
        <f>"13898043502"</f>
        <v>13898043502</v>
      </c>
      <c r="P145" s="3" t="s">
        <v>19</v>
      </c>
      <c r="Q145" s="1" t="s">
        <v>20</v>
      </c>
      <c r="R145" s="1" t="s">
        <v>21</v>
      </c>
      <c r="S145" s="2">
        <v>44529</v>
      </c>
    </row>
    <row r="146" spans="1:20" s="1" customFormat="1" ht="18.75" customHeight="1">
      <c r="A146" s="1">
        <v>144</v>
      </c>
      <c r="B146" s="1" t="str">
        <f t="shared" ref="B146:B148" si="16">"202109"</f>
        <v>202109</v>
      </c>
      <c r="C146" s="1" t="str">
        <f t="shared" si="14"/>
        <v>202112</v>
      </c>
      <c r="D146" s="1" t="str">
        <f t="shared" si="15"/>
        <v>2020</v>
      </c>
      <c r="E146" s="1" t="str">
        <f>"912103817015183206"</f>
        <v>912103817015183206</v>
      </c>
      <c r="F146" s="1" t="s">
        <v>451</v>
      </c>
      <c r="G146" s="10">
        <v>1</v>
      </c>
      <c r="H146" s="10">
        <v>1</v>
      </c>
      <c r="I146" s="10">
        <v>0</v>
      </c>
      <c r="J146" s="10">
        <v>0</v>
      </c>
      <c r="K146" s="10">
        <v>185.8</v>
      </c>
      <c r="L146" s="10">
        <v>111.48</v>
      </c>
      <c r="M146" s="1" t="s">
        <v>18</v>
      </c>
      <c r="N146" s="1" t="s">
        <v>452</v>
      </c>
      <c r="O146" s="1" t="str">
        <f>"13050013913"</f>
        <v>13050013913</v>
      </c>
      <c r="P146" s="3" t="s">
        <v>19</v>
      </c>
      <c r="Q146" s="1" t="s">
        <v>38</v>
      </c>
      <c r="R146" s="1" t="s">
        <v>21</v>
      </c>
      <c r="S146" s="2">
        <v>44428</v>
      </c>
    </row>
    <row r="147" spans="1:20" s="1" customFormat="1" ht="18.75" customHeight="1">
      <c r="A147" s="1">
        <v>145</v>
      </c>
      <c r="B147" s="1" t="str">
        <f t="shared" si="16"/>
        <v>202109</v>
      </c>
      <c r="C147" s="1" t="str">
        <f t="shared" si="14"/>
        <v>202112</v>
      </c>
      <c r="D147" s="1" t="str">
        <f t="shared" si="15"/>
        <v>2020</v>
      </c>
      <c r="E147" s="1" t="s">
        <v>453</v>
      </c>
      <c r="F147" s="1" t="s">
        <v>454</v>
      </c>
      <c r="G147" s="10">
        <v>9</v>
      </c>
      <c r="H147" s="10">
        <v>22</v>
      </c>
      <c r="I147" s="10">
        <v>0</v>
      </c>
      <c r="J147" s="10">
        <v>0</v>
      </c>
      <c r="K147" s="10">
        <v>3030.45</v>
      </c>
      <c r="L147" s="10">
        <v>1818.27</v>
      </c>
      <c r="M147" s="1" t="s">
        <v>18</v>
      </c>
      <c r="N147" s="1" t="s">
        <v>455</v>
      </c>
      <c r="O147" s="1" t="str">
        <f>"15141213094"</f>
        <v>15141213094</v>
      </c>
      <c r="P147" s="3" t="s">
        <v>19</v>
      </c>
      <c r="Q147" s="1" t="s">
        <v>38</v>
      </c>
      <c r="R147" s="1" t="s">
        <v>21</v>
      </c>
      <c r="S147" s="2">
        <v>44428</v>
      </c>
    </row>
    <row r="148" spans="1:20" s="1" customFormat="1" ht="18.75" customHeight="1">
      <c r="A148" s="1">
        <v>146</v>
      </c>
      <c r="B148" s="1" t="str">
        <f t="shared" si="16"/>
        <v>202109</v>
      </c>
      <c r="C148" s="1" t="str">
        <f t="shared" si="14"/>
        <v>202112</v>
      </c>
      <c r="D148" s="1" t="str">
        <f t="shared" si="15"/>
        <v>2020</v>
      </c>
      <c r="E148" s="1" t="s">
        <v>456</v>
      </c>
      <c r="F148" s="1" t="s">
        <v>457</v>
      </c>
      <c r="G148" s="10">
        <v>7</v>
      </c>
      <c r="H148" s="10">
        <v>7</v>
      </c>
      <c r="I148" s="10">
        <v>0</v>
      </c>
      <c r="J148" s="10">
        <v>0</v>
      </c>
      <c r="K148" s="10">
        <v>1321.2</v>
      </c>
      <c r="L148" s="10">
        <v>792.72</v>
      </c>
      <c r="M148" s="1" t="s">
        <v>18</v>
      </c>
      <c r="N148" s="1" t="s">
        <v>458</v>
      </c>
      <c r="O148" s="1" t="str">
        <f>"3188106"</f>
        <v>3188106</v>
      </c>
      <c r="P148" s="3" t="s">
        <v>19</v>
      </c>
      <c r="Q148" s="1" t="s">
        <v>38</v>
      </c>
      <c r="R148" s="1" t="s">
        <v>21</v>
      </c>
      <c r="S148" s="2">
        <v>44428</v>
      </c>
    </row>
    <row r="149" spans="1:20" s="1" customFormat="1" ht="18.75" customHeight="1">
      <c r="A149" s="1">
        <v>147</v>
      </c>
      <c r="B149" s="1" t="str">
        <f>"202111"</f>
        <v>202111</v>
      </c>
      <c r="C149" s="1" t="str">
        <f t="shared" si="14"/>
        <v>202112</v>
      </c>
      <c r="D149" s="1" t="str">
        <f t="shared" si="15"/>
        <v>2020</v>
      </c>
      <c r="E149" s="1" t="s">
        <v>459</v>
      </c>
      <c r="F149" s="1" t="s">
        <v>460</v>
      </c>
      <c r="G149" s="10">
        <v>40</v>
      </c>
      <c r="H149" s="10">
        <v>35</v>
      </c>
      <c r="I149" s="10">
        <v>0</v>
      </c>
      <c r="J149" s="10">
        <v>0</v>
      </c>
      <c r="K149" s="10">
        <v>6980.4</v>
      </c>
      <c r="L149" s="10">
        <v>4188.24</v>
      </c>
      <c r="M149" s="1" t="s">
        <v>18</v>
      </c>
      <c r="N149" s="1" t="s">
        <v>461</v>
      </c>
      <c r="O149" s="1" t="s">
        <v>462</v>
      </c>
      <c r="P149" s="3" t="s">
        <v>19</v>
      </c>
      <c r="Q149" s="1" t="s">
        <v>20</v>
      </c>
      <c r="R149" s="1" t="s">
        <v>21</v>
      </c>
      <c r="S149" s="2">
        <v>44525</v>
      </c>
    </row>
    <row r="150" spans="1:20" s="1" customFormat="1" ht="18.75" customHeight="1">
      <c r="A150" s="1">
        <v>148</v>
      </c>
      <c r="B150" s="1" t="str">
        <f>"202111"</f>
        <v>202111</v>
      </c>
      <c r="C150" s="1" t="str">
        <f t="shared" si="14"/>
        <v>202112</v>
      </c>
      <c r="D150" s="1" t="str">
        <f t="shared" si="15"/>
        <v>2020</v>
      </c>
      <c r="E150" s="1" t="s">
        <v>463</v>
      </c>
      <c r="F150" s="1" t="s">
        <v>464</v>
      </c>
      <c r="G150" s="10">
        <v>1</v>
      </c>
      <c r="H150" s="10">
        <v>1</v>
      </c>
      <c r="I150" s="10">
        <v>0</v>
      </c>
      <c r="J150" s="10">
        <v>0</v>
      </c>
      <c r="K150" s="10">
        <v>183.4</v>
      </c>
      <c r="L150" s="10">
        <v>110.04</v>
      </c>
      <c r="M150" s="1" t="s">
        <v>18</v>
      </c>
      <c r="N150" s="1" t="s">
        <v>465</v>
      </c>
      <c r="O150" s="1" t="str">
        <f>"3295217"</f>
        <v>3295217</v>
      </c>
      <c r="P150" s="3" t="s">
        <v>19</v>
      </c>
      <c r="Q150" s="1" t="s">
        <v>20</v>
      </c>
      <c r="R150" s="1" t="s">
        <v>21</v>
      </c>
      <c r="S150" s="2">
        <v>44529</v>
      </c>
    </row>
    <row r="151" spans="1:20" s="1" customFormat="1" ht="18.75" customHeight="1">
      <c r="A151" s="1">
        <v>149</v>
      </c>
      <c r="B151" s="1" t="str">
        <f>"202111"</f>
        <v>202111</v>
      </c>
      <c r="C151" s="1" t="str">
        <f t="shared" si="14"/>
        <v>202112</v>
      </c>
      <c r="D151" s="1" t="str">
        <f t="shared" si="15"/>
        <v>2020</v>
      </c>
      <c r="E151" s="1" t="s">
        <v>466</v>
      </c>
      <c r="F151" s="1" t="s">
        <v>467</v>
      </c>
      <c r="G151" s="10">
        <v>1</v>
      </c>
      <c r="H151" s="10">
        <v>1</v>
      </c>
      <c r="I151" s="10">
        <v>0</v>
      </c>
      <c r="J151" s="10">
        <v>0</v>
      </c>
      <c r="K151" s="10">
        <v>288.55</v>
      </c>
      <c r="L151" s="10">
        <v>173.13</v>
      </c>
      <c r="M151" s="1" t="s">
        <v>18</v>
      </c>
      <c r="N151" s="1" t="s">
        <v>468</v>
      </c>
      <c r="O151" s="1" t="s">
        <v>469</v>
      </c>
      <c r="P151" s="3" t="s">
        <v>19</v>
      </c>
      <c r="Q151" s="1" t="s">
        <v>20</v>
      </c>
      <c r="R151" s="1" t="s">
        <v>21</v>
      </c>
      <c r="S151" s="2">
        <v>44526</v>
      </c>
    </row>
    <row r="152" spans="1:20" s="1" customFormat="1" ht="18.75" customHeight="1">
      <c r="A152" s="1">
        <v>150</v>
      </c>
      <c r="B152" s="1" t="str">
        <f>"202111"</f>
        <v>202111</v>
      </c>
      <c r="C152" s="1" t="str">
        <f t="shared" si="14"/>
        <v>202112</v>
      </c>
      <c r="D152" s="1" t="str">
        <f t="shared" si="15"/>
        <v>2020</v>
      </c>
      <c r="E152" s="1" t="str">
        <f>"912103817714317659"</f>
        <v>912103817714317659</v>
      </c>
      <c r="F152" s="1" t="s">
        <v>470</v>
      </c>
      <c r="G152" s="10">
        <v>1</v>
      </c>
      <c r="H152" s="10">
        <v>1</v>
      </c>
      <c r="I152" s="10">
        <v>0</v>
      </c>
      <c r="J152" s="10">
        <v>0</v>
      </c>
      <c r="K152" s="10">
        <v>186.2</v>
      </c>
      <c r="L152" s="10">
        <v>111.72</v>
      </c>
      <c r="M152" s="1" t="s">
        <v>18</v>
      </c>
      <c r="N152" s="1" t="s">
        <v>465</v>
      </c>
      <c r="O152" s="1" t="str">
        <f>"6157722"</f>
        <v>6157722</v>
      </c>
      <c r="P152" s="3" t="s">
        <v>19</v>
      </c>
      <c r="Q152" s="1" t="s">
        <v>20</v>
      </c>
      <c r="R152" s="1" t="s">
        <v>21</v>
      </c>
      <c r="S152" s="2">
        <v>44529</v>
      </c>
    </row>
    <row r="153" spans="1:20" s="1" customFormat="1" ht="18.75" customHeight="1">
      <c r="A153" s="1">
        <v>151</v>
      </c>
      <c r="B153" s="1" t="str">
        <f>"202109"</f>
        <v>202109</v>
      </c>
      <c r="C153" s="1" t="str">
        <f t="shared" si="14"/>
        <v>202112</v>
      </c>
      <c r="D153" s="1" t="str">
        <f t="shared" si="15"/>
        <v>2020</v>
      </c>
      <c r="E153" s="1" t="s">
        <v>471</v>
      </c>
      <c r="F153" s="1" t="s">
        <v>472</v>
      </c>
      <c r="G153" s="10">
        <v>13</v>
      </c>
      <c r="H153" s="10">
        <v>23</v>
      </c>
      <c r="I153" s="10">
        <v>0</v>
      </c>
      <c r="J153" s="10">
        <v>0</v>
      </c>
      <c r="K153" s="10">
        <v>3672.6</v>
      </c>
      <c r="L153" s="10">
        <v>2203.56</v>
      </c>
      <c r="M153" s="1" t="s">
        <v>18</v>
      </c>
      <c r="N153" s="1" t="s">
        <v>473</v>
      </c>
      <c r="O153" s="1" t="s">
        <v>474</v>
      </c>
      <c r="P153" s="3" t="s">
        <v>19</v>
      </c>
      <c r="Q153" s="1" t="s">
        <v>38</v>
      </c>
      <c r="R153" s="1" t="s">
        <v>21</v>
      </c>
      <c r="S153" s="2">
        <v>44428</v>
      </c>
    </row>
    <row r="154" spans="1:20" s="1" customFormat="1" ht="18.75" customHeight="1">
      <c r="A154" s="1">
        <v>152</v>
      </c>
      <c r="B154" s="1" t="str">
        <f>"202109"</f>
        <v>202109</v>
      </c>
      <c r="C154" s="1" t="str">
        <f t="shared" si="14"/>
        <v>202112</v>
      </c>
      <c r="D154" s="1" t="str">
        <f t="shared" si="15"/>
        <v>2020</v>
      </c>
      <c r="E154" s="1" t="s">
        <v>475</v>
      </c>
      <c r="F154" s="1" t="s">
        <v>476</v>
      </c>
      <c r="G154" s="10">
        <v>1</v>
      </c>
      <c r="H154" s="10">
        <v>1</v>
      </c>
      <c r="I154" s="10">
        <v>0</v>
      </c>
      <c r="J154" s="10">
        <v>0</v>
      </c>
      <c r="K154" s="10">
        <v>189.2</v>
      </c>
      <c r="L154" s="10">
        <v>113.52</v>
      </c>
      <c r="M154" s="1" t="s">
        <v>18</v>
      </c>
      <c r="N154" s="1" t="s">
        <v>477</v>
      </c>
      <c r="O154" s="1" t="str">
        <f>"18841266733"</f>
        <v>18841266733</v>
      </c>
      <c r="P154" s="3" t="s">
        <v>19</v>
      </c>
      <c r="Q154" s="1" t="s">
        <v>38</v>
      </c>
      <c r="R154" s="1" t="s">
        <v>21</v>
      </c>
      <c r="S154" s="2">
        <v>44428</v>
      </c>
    </row>
    <row r="155" spans="1:20" s="1" customFormat="1" ht="18.75" customHeight="1">
      <c r="A155" s="1">
        <v>153</v>
      </c>
      <c r="B155" s="1" t="str">
        <f>"202111"</f>
        <v>202111</v>
      </c>
      <c r="C155" s="1" t="str">
        <f t="shared" si="14"/>
        <v>202112</v>
      </c>
      <c r="D155" s="1" t="str">
        <f t="shared" si="15"/>
        <v>2020</v>
      </c>
      <c r="E155" s="1" t="s">
        <v>478</v>
      </c>
      <c r="F155" s="1" t="s">
        <v>479</v>
      </c>
      <c r="G155" s="10">
        <v>10</v>
      </c>
      <c r="H155" s="10">
        <v>11</v>
      </c>
      <c r="I155" s="10">
        <v>0</v>
      </c>
      <c r="J155" s="10">
        <v>0</v>
      </c>
      <c r="K155" s="10">
        <v>2161.16</v>
      </c>
      <c r="L155" s="10">
        <v>1296.69</v>
      </c>
      <c r="M155" s="1" t="s">
        <v>18</v>
      </c>
      <c r="N155" s="1" t="s">
        <v>480</v>
      </c>
      <c r="O155" s="1" t="str">
        <f>"15042293277"</f>
        <v>15042293277</v>
      </c>
      <c r="P155" s="3" t="s">
        <v>19</v>
      </c>
      <c r="Q155" s="1" t="s">
        <v>20</v>
      </c>
      <c r="R155" s="1" t="s">
        <v>21</v>
      </c>
      <c r="S155" s="2">
        <v>44529</v>
      </c>
    </row>
    <row r="156" spans="1:20" s="1" customFormat="1" ht="18.75" customHeight="1">
      <c r="A156" s="1">
        <v>154</v>
      </c>
      <c r="B156" s="1" t="str">
        <f>"202111"</f>
        <v>202111</v>
      </c>
      <c r="C156" s="1" t="str">
        <f t="shared" si="14"/>
        <v>202112</v>
      </c>
      <c r="D156" s="1" t="str">
        <f t="shared" si="15"/>
        <v>2020</v>
      </c>
      <c r="E156" s="1" t="str">
        <f>"912103816737650247"</f>
        <v>912103816737650247</v>
      </c>
      <c r="F156" s="1" t="s">
        <v>481</v>
      </c>
      <c r="G156" s="10">
        <v>118</v>
      </c>
      <c r="H156" s="10">
        <v>114</v>
      </c>
      <c r="I156" s="10">
        <v>2</v>
      </c>
      <c r="J156" s="10">
        <v>1.6950000000000001</v>
      </c>
      <c r="K156" s="10">
        <v>111322.71</v>
      </c>
      <c r="L156" s="10">
        <v>33396.81</v>
      </c>
      <c r="M156" s="1" t="s">
        <v>18</v>
      </c>
      <c r="N156" s="1" t="s">
        <v>482</v>
      </c>
      <c r="O156" s="1" t="str">
        <f>"3129026"</f>
        <v>3129026</v>
      </c>
      <c r="P156" s="3" t="s">
        <v>19</v>
      </c>
      <c r="Q156" s="1" t="s">
        <v>20</v>
      </c>
      <c r="R156" s="1" t="s">
        <v>21</v>
      </c>
      <c r="S156" s="2">
        <v>44526</v>
      </c>
    </row>
    <row r="157" spans="1:20" ht="20.25" customHeight="1">
      <c r="A157" s="1"/>
      <c r="B157" s="1" t="s">
        <v>484</v>
      </c>
      <c r="C157" s="1"/>
      <c r="D157" s="1"/>
      <c r="E157" s="1" t="s">
        <v>485</v>
      </c>
      <c r="F157" s="1" t="s">
        <v>486</v>
      </c>
      <c r="G157" s="8"/>
      <c r="H157" s="8"/>
      <c r="I157" s="8"/>
      <c r="J157" s="8"/>
      <c r="K157" s="8"/>
      <c r="L157" s="8">
        <f>SUM(L3:L156)</f>
        <v>291536.51</v>
      </c>
      <c r="M157" s="1"/>
      <c r="N157" s="1"/>
      <c r="O157" s="1"/>
      <c r="P157" s="1"/>
      <c r="Q157" s="1"/>
      <c r="R157" s="1"/>
      <c r="S157" s="1"/>
      <c r="T157" s="1"/>
    </row>
    <row r="158" spans="1:20" ht="20.25" customHeight="1">
      <c r="A158" s="1"/>
      <c r="B158" s="1"/>
      <c r="C158" s="1"/>
      <c r="D158" s="1"/>
      <c r="E158" s="1"/>
      <c r="F158" s="1"/>
      <c r="G158" s="8"/>
      <c r="H158" s="8"/>
      <c r="I158" s="8"/>
      <c r="J158" s="8"/>
      <c r="K158" s="8"/>
      <c r="L158" s="8"/>
      <c r="M158" s="1"/>
      <c r="N158" s="1"/>
      <c r="O158" s="1"/>
      <c r="P158" s="1"/>
      <c r="Q158" s="1"/>
      <c r="R158" s="1"/>
      <c r="S158" s="1"/>
      <c r="T158" s="1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2021-11-29T23:09:37Z</dcterms:modified>
</cp:coreProperties>
</file>